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updateLinks="never"/>
  <mc:AlternateContent xmlns:mc="http://schemas.openxmlformats.org/markup-compatibility/2006">
    <mc:Choice Requires="x15">
      <x15ac:absPath xmlns:x15ac="http://schemas.microsoft.com/office/spreadsheetml/2010/11/ac" url="E:\1.KIF\10. 자펀드 선정\2023년 자펀드 선정\"/>
    </mc:Choice>
  </mc:AlternateContent>
  <xr:revisionPtr revIDLastSave="0" documentId="13_ncr:1_{DBC3000C-5F1D-4D0E-A7D0-5B71591B8F93}" xr6:coauthVersionLast="47" xr6:coauthVersionMax="47" xr10:uidLastSave="{00000000-0000-0000-0000-000000000000}"/>
  <bookViews>
    <workbookView xWindow="-120" yWindow="-120" windowWidth="33420" windowHeight="21840" tabRatio="910" firstSheet="1" activeTab="1" xr2:uid="{00000000-000D-0000-FFFF-FFFF00000000}"/>
  </bookViews>
  <sheets>
    <sheet name="콤보박스" sheetId="14" state="hidden" r:id="rId1"/>
    <sheet name="작성안내" sheetId="27" r:id="rId2"/>
    <sheet name="표지" sheetId="1" r:id="rId3"/>
    <sheet name="1-0.제안펀드 구성" sheetId="26" r:id="rId4"/>
    <sheet name="1-1.펀드체계 제안" sheetId="36" r:id="rId5"/>
    <sheet name="1-2.재무실적" sheetId="4" r:id="rId6"/>
    <sheet name="1-3.준법성" sheetId="13" r:id="rId7"/>
    <sheet name="1-4.핵심운용인력 관리현황" sheetId="29" r:id="rId8"/>
    <sheet name="1-5.조합결성내역" sheetId="15" r:id="rId9"/>
    <sheet name="2-1.청산펀드 총괄" sheetId="8" r:id="rId10"/>
    <sheet name="2-1-1.청산펀드 세부내역" sheetId="20" r:id="rId11"/>
    <sheet name="2-2.운용중인펀드 총괄" sheetId="21" r:id="rId12"/>
    <sheet name="2-2-1.운용중인펀드 세부내역" sheetId="28" r:id="rId13"/>
    <sheet name="2-3.KIF펀드 운용실적" sheetId="22" r:id="rId14"/>
    <sheet name="2-4.본계정 투자내역" sheetId="42" r:id="rId15"/>
    <sheet name="3-1.핵심운용인력 경력기간" sheetId="18" r:id="rId16"/>
    <sheet name="3-2.핵심운용인력 개별기업 투자성과" sheetId="19" r:id="rId17"/>
    <sheet name="3-3.핵심운용인력 운용중인펀드" sheetId="31" r:id="rId18"/>
    <sheet name="3-4.핵심운용인력 우수투자실적" sheetId="37" r:id="rId19"/>
    <sheet name="4-1. 벤처리움,통신사와 협력활동" sheetId="39" r:id="rId20"/>
    <sheet name="4-2. 팁스 등 선정실적" sheetId="41" r:id="rId21"/>
    <sheet name="4-3. 벤처리움펀드 투자계획" sheetId="44" r:id="rId22"/>
  </sheets>
  <definedNames>
    <definedName name="_xlnm._FilterDatabase" localSheetId="6" hidden="1">'1-3.준법성'!$A$8:$E$14</definedName>
    <definedName name="_xlnm._FilterDatabase" localSheetId="2" hidden="1">표지!$B$4:$D$9</definedName>
    <definedName name="Best_deal" localSheetId="3">#REF!</definedName>
    <definedName name="Best_deal" localSheetId="4">#REF!</definedName>
    <definedName name="Best_deal" localSheetId="7">#REF!</definedName>
    <definedName name="Best_deal" localSheetId="13">#REF!</definedName>
    <definedName name="Best_deal" localSheetId="14">#REF!</definedName>
    <definedName name="Best_deal" localSheetId="17">#REF!</definedName>
    <definedName name="Best_deal" localSheetId="18">#REF!</definedName>
    <definedName name="Best_deal" localSheetId="19">#REF!</definedName>
    <definedName name="Best_deal" localSheetId="20">#REF!</definedName>
    <definedName name="Best_deal" localSheetId="21">#REF!</definedName>
    <definedName name="Best_deal">#REF!</definedName>
    <definedName name="KIF조합수익률" localSheetId="3">#REF!</definedName>
    <definedName name="KIF조합수익률" localSheetId="4">#REF!</definedName>
    <definedName name="KIF조합수익률" localSheetId="7">#REF!</definedName>
    <definedName name="KIF조합수익률" localSheetId="17">#REF!</definedName>
    <definedName name="KIF조합수익률" localSheetId="18">#REF!</definedName>
    <definedName name="KIF조합수익률" localSheetId="19">#REF!</definedName>
    <definedName name="KIF조합수익률" localSheetId="20">#REF!</definedName>
    <definedName name="KIF조합수익률" localSheetId="21">#REF!</definedName>
    <definedName name="KIF조합수익률">#REF!</definedName>
    <definedName name="KOSPI" localSheetId="3">#REF!</definedName>
    <definedName name="KOSPI" localSheetId="4">#REF!</definedName>
    <definedName name="KOSPI" localSheetId="6">#REF!</definedName>
    <definedName name="KOSPI" localSheetId="7">#REF!</definedName>
    <definedName name="KOSPI" localSheetId="8">#REF!</definedName>
    <definedName name="KOSPI" localSheetId="10">#REF!</definedName>
    <definedName name="KOSPI" localSheetId="11">#REF!</definedName>
    <definedName name="KOSPI" localSheetId="12">#REF!</definedName>
    <definedName name="KOSPI" localSheetId="13">#REF!</definedName>
    <definedName name="KOSPI" localSheetId="14">#REF!</definedName>
    <definedName name="KOSPI" localSheetId="15">#REF!</definedName>
    <definedName name="KOSPI" localSheetId="16">#REF!</definedName>
    <definedName name="KOSPI" localSheetId="17">#REF!</definedName>
    <definedName name="KOSPI" localSheetId="18">#REF!</definedName>
    <definedName name="KOSPI" localSheetId="19">#REF!</definedName>
    <definedName name="KOSPI" localSheetId="20">#REF!</definedName>
    <definedName name="KOSPI" localSheetId="21">#REF!</definedName>
    <definedName name="KOSPI">#REF!</definedName>
    <definedName name="_xlnm.Print_Area" localSheetId="3">'1-0.제안펀드 구성'!$B$2:$G$21</definedName>
    <definedName name="_xlnm.Print_Area" localSheetId="4">'1-1.펀드체계 제안'!$B$2:$F$11</definedName>
    <definedName name="_xlnm.Print_Area" localSheetId="5">'1-2.재무실적'!$B$2:$F$21</definedName>
    <definedName name="_xlnm.Print_Area" localSheetId="6">'1-3.준법성'!$B$2:$F$14</definedName>
    <definedName name="_xlnm.Print_Area" localSheetId="7">'1-4.핵심운용인력 관리현황'!$B$2:$P$29</definedName>
    <definedName name="_xlnm.Print_Area" localSheetId="8">'1-5.조합결성내역'!$B$2:$H$21</definedName>
    <definedName name="_xlnm.Print_Area" localSheetId="9">'2-1.청산펀드 총괄'!$B$2:$O$27</definedName>
    <definedName name="_xlnm.Print_Area" localSheetId="10">'2-1-1.청산펀드 세부내역'!$B$2:$L$92</definedName>
    <definedName name="_xlnm.Print_Area" localSheetId="11">'2-2.운용중인펀드 총괄'!$B$2:$M$31</definedName>
    <definedName name="_xlnm.Print_Area" localSheetId="12">'2-2-1.운용중인펀드 세부내역'!$B$2:$Q$84</definedName>
    <definedName name="_xlnm.Print_Area" localSheetId="13">'2-3.KIF펀드 운용실적'!$B$2:$M$15</definedName>
    <definedName name="_xlnm.Print_Area" localSheetId="14">'2-4.본계정 투자내역'!$B$2:$M$31</definedName>
    <definedName name="_xlnm.Print_Area" localSheetId="15">'3-1.핵심운용인력 경력기간'!$B$2:$K$26</definedName>
    <definedName name="_xlnm.Print_Area" localSheetId="16">'3-2.핵심운용인력 개별기업 투자성과'!$B$2:$R$55</definedName>
    <definedName name="_xlnm.Print_Area" localSheetId="17">'3-3.핵심운용인력 운용중인펀드'!$B$2:$N$30</definedName>
    <definedName name="_xlnm.Print_Area" localSheetId="18">'3-4.핵심운용인력 우수투자실적'!$B$2:$K$60</definedName>
    <definedName name="_xlnm.Print_Area" localSheetId="19">'4-1. 벤처리움,통신사와 협력활동'!$B$2:$F$24</definedName>
    <definedName name="_xlnm.Print_Area" localSheetId="20">'4-2. 팁스 등 선정실적'!$B$2:$F$22</definedName>
    <definedName name="_xlnm.Print_Area" localSheetId="21">'4-3. 벤처리움펀드 투자계획'!$B$2:$F$20</definedName>
    <definedName name="_xlnm.Print_Area" localSheetId="1">작성안내!$B$2:$K$40</definedName>
    <definedName name="_xlnm.Print_Area" localSheetId="2">표지!$A$1:$E$16</definedName>
    <definedName name="Team_Competency" localSheetId="3">#REF!</definedName>
    <definedName name="Team_Competency" localSheetId="4">#REF!</definedName>
    <definedName name="Team_Competency" localSheetId="7">#REF!</definedName>
    <definedName name="Team_Competency" localSheetId="13">#REF!</definedName>
    <definedName name="Team_Competency" localSheetId="14">#REF!</definedName>
    <definedName name="Team_Competency" localSheetId="17">#REF!</definedName>
    <definedName name="Team_Competency" localSheetId="18">#REF!</definedName>
    <definedName name="Team_Competency" localSheetId="19">#REF!</definedName>
    <definedName name="Team_Competency" localSheetId="20">#REF!</definedName>
    <definedName name="Team_Competency" localSheetId="21">#REF!</definedName>
    <definedName name="Team_Competency">#REF!</definedName>
    <definedName name="YESNO" localSheetId="3">#REF!</definedName>
    <definedName name="YESNO" localSheetId="4">#REF!</definedName>
    <definedName name="YESNO" localSheetId="6">#REF!</definedName>
    <definedName name="YESNO" localSheetId="7">#REF!</definedName>
    <definedName name="YESNO" localSheetId="8">#REF!</definedName>
    <definedName name="YESNO" localSheetId="9">#REF!</definedName>
    <definedName name="YESNO" localSheetId="10">#REF!</definedName>
    <definedName name="YESNO" localSheetId="11">#REF!</definedName>
    <definedName name="YESNO" localSheetId="12">#REF!</definedName>
    <definedName name="YESNO" localSheetId="13">#REF!</definedName>
    <definedName name="YESNO" localSheetId="14">#REF!</definedName>
    <definedName name="YESNO" localSheetId="15">#REF!</definedName>
    <definedName name="YESNO" localSheetId="16">#REF!</definedName>
    <definedName name="YESNO" localSheetId="17">#REF!</definedName>
    <definedName name="YESNO" localSheetId="18">#REF!</definedName>
    <definedName name="YESNO" localSheetId="19">#REF!</definedName>
    <definedName name="YESNO" localSheetId="20">#REF!</definedName>
    <definedName name="YESNO" localSheetId="21">#REF!</definedName>
    <definedName name="YESNO">#REF!</definedName>
    <definedName name="운용중인펀드" localSheetId="3">#REF!</definedName>
    <definedName name="운용중인펀드" localSheetId="4">#REF!</definedName>
    <definedName name="운용중인펀드" localSheetId="7">#REF!</definedName>
    <definedName name="운용중인펀드" localSheetId="13">#REF!</definedName>
    <definedName name="운용중인펀드" localSheetId="14">#REF!</definedName>
    <definedName name="운용중인펀드" localSheetId="17">#REF!</definedName>
    <definedName name="운용중인펀드" localSheetId="18">#REF!</definedName>
    <definedName name="운용중인펀드" localSheetId="19">#REF!</definedName>
    <definedName name="운용중인펀드" localSheetId="20">#REF!</definedName>
    <definedName name="운용중인펀드" localSheetId="21">#REF!</definedName>
    <definedName name="운용중인펀드">#REF!</definedName>
    <definedName name="핵심운용인력유지율" localSheetId="4">#REF!</definedName>
    <definedName name="핵심운용인력유지율" localSheetId="17">#REF!</definedName>
    <definedName name="핵심운용인력유지율" localSheetId="18">#REF!</definedName>
    <definedName name="핵심운용인력유지율" localSheetId="19">#REF!</definedName>
    <definedName name="핵심운용인력유지율" localSheetId="20">#REF!</definedName>
    <definedName name="핵심운용인력유지율" localSheetId="21">#REF!</definedName>
    <definedName name="핵심운용인력유지율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" i="44" l="1"/>
  <c r="I17" i="8" l="1"/>
  <c r="K17" i="8"/>
  <c r="I18" i="8"/>
  <c r="K18" i="8"/>
  <c r="I19" i="8"/>
  <c r="K19" i="8"/>
  <c r="I20" i="8"/>
  <c r="K20" i="8"/>
  <c r="M50" i="19"/>
  <c r="N50" i="19" s="1"/>
  <c r="G50" i="19" s="1"/>
  <c r="G49" i="19"/>
  <c r="G48" i="19"/>
  <c r="G47" i="19"/>
  <c r="L55" i="19"/>
  <c r="K55" i="19"/>
  <c r="F55" i="19"/>
  <c r="C22" i="42"/>
  <c r="C21" i="42"/>
  <c r="C23" i="42"/>
  <c r="C24" i="42"/>
  <c r="C25" i="42"/>
  <c r="C26" i="42"/>
  <c r="C27" i="42"/>
  <c r="C28" i="42"/>
  <c r="C29" i="42"/>
  <c r="C30" i="42"/>
  <c r="C31" i="42"/>
  <c r="C20" i="42"/>
  <c r="C2" i="42"/>
  <c r="M55" i="19" l="1"/>
  <c r="F48" i="8"/>
  <c r="I26" i="31"/>
  <c r="I19" i="31"/>
  <c r="I12" i="31"/>
  <c r="N55" i="19" l="1"/>
  <c r="G55" i="19" s="1"/>
  <c r="M38" i="19" l="1"/>
  <c r="N38" i="19" s="1"/>
  <c r="M25" i="19"/>
  <c r="N25" i="19" s="1"/>
  <c r="H25" i="31" l="1"/>
  <c r="H24" i="31"/>
  <c r="H18" i="31"/>
  <c r="H17" i="31"/>
  <c r="H11" i="31"/>
  <c r="H23" i="31"/>
  <c r="H16" i="31"/>
  <c r="H10" i="31"/>
  <c r="M66" i="28"/>
  <c r="N66" i="28" s="1"/>
  <c r="J12" i="22"/>
  <c r="J13" i="22"/>
  <c r="J14" i="22"/>
  <c r="J15" i="22"/>
  <c r="K12" i="22"/>
  <c r="K15" i="22" l="1"/>
  <c r="K13" i="22"/>
  <c r="K14" i="22"/>
  <c r="J37" i="37" l="1"/>
  <c r="J27" i="37"/>
  <c r="J17" i="37"/>
  <c r="H17" i="37"/>
  <c r="C2" i="41"/>
  <c r="C2" i="37" l="1"/>
  <c r="C2" i="39"/>
  <c r="O24" i="29"/>
  <c r="O19" i="29"/>
  <c r="O20" i="29"/>
  <c r="O21" i="29"/>
  <c r="O22" i="29"/>
  <c r="O23" i="29"/>
  <c r="O25" i="29"/>
  <c r="O26" i="29"/>
  <c r="O27" i="29"/>
  <c r="O13" i="29"/>
  <c r="C18" i="4" l="1"/>
  <c r="E21" i="15" l="1"/>
  <c r="H37" i="37" l="1"/>
  <c r="G37" i="37"/>
  <c r="H27" i="37"/>
  <c r="G27" i="37"/>
  <c r="G17" i="37" l="1"/>
  <c r="C2" i="36" l="1"/>
  <c r="D25" i="28" l="1"/>
  <c r="M26" i="31" l="1"/>
  <c r="M19" i="31"/>
  <c r="M12" i="31"/>
  <c r="M25" i="31"/>
  <c r="M24" i="31"/>
  <c r="M23" i="31"/>
  <c r="M18" i="31"/>
  <c r="M17" i="31"/>
  <c r="M16" i="31"/>
  <c r="M11" i="31"/>
  <c r="M10" i="31"/>
  <c r="J28" i="31" l="1"/>
  <c r="J21" i="31"/>
  <c r="J14" i="31"/>
  <c r="D28" i="31"/>
  <c r="D21" i="31"/>
  <c r="D14" i="31"/>
  <c r="C2" i="31"/>
  <c r="D30" i="31" l="1"/>
  <c r="J30" i="31"/>
  <c r="M28" i="31"/>
  <c r="M21" i="31"/>
  <c r="M14" i="31"/>
  <c r="M30" i="31" l="1"/>
  <c r="G38" i="19"/>
  <c r="G37" i="19"/>
  <c r="G36" i="19"/>
  <c r="G35" i="19"/>
  <c r="N43" i="19"/>
  <c r="N30" i="19"/>
  <c r="G25" i="19"/>
  <c r="G24" i="19"/>
  <c r="G23" i="19"/>
  <c r="G22" i="19"/>
  <c r="F43" i="19"/>
  <c r="C2" i="19" l="1"/>
  <c r="C2" i="18"/>
  <c r="C2" i="22"/>
  <c r="N79" i="28"/>
  <c r="M79" i="28"/>
  <c r="L79" i="28"/>
  <c r="K79" i="28"/>
  <c r="N58" i="28"/>
  <c r="M58" i="28"/>
  <c r="L58" i="28"/>
  <c r="K58" i="28"/>
  <c r="H64" i="28"/>
  <c r="H65" i="28" s="1"/>
  <c r="H66" i="28" s="1"/>
  <c r="H67" i="28" s="1"/>
  <c r="H68" i="28" s="1"/>
  <c r="H69" i="28" s="1"/>
  <c r="H70" i="28" s="1"/>
  <c r="H71" i="28" s="1"/>
  <c r="H72" i="28" s="1"/>
  <c r="H73" i="28" s="1"/>
  <c r="H74" i="28" s="1"/>
  <c r="H75" i="28" s="1"/>
  <c r="H76" i="28" s="1"/>
  <c r="H77" i="28" s="1"/>
  <c r="H78" i="28" s="1"/>
  <c r="G64" i="28"/>
  <c r="G65" i="28" s="1"/>
  <c r="G66" i="28" s="1"/>
  <c r="G67" i="28" s="1"/>
  <c r="G68" i="28" s="1"/>
  <c r="G69" i="28" s="1"/>
  <c r="G70" i="28" s="1"/>
  <c r="G71" i="28" s="1"/>
  <c r="G72" i="28" s="1"/>
  <c r="G73" i="28" s="1"/>
  <c r="G74" i="28" s="1"/>
  <c r="G75" i="28" s="1"/>
  <c r="G76" i="28" s="1"/>
  <c r="G77" i="28" s="1"/>
  <c r="G78" i="28" s="1"/>
  <c r="H43" i="28"/>
  <c r="H44" i="28" s="1"/>
  <c r="H45" i="28" s="1"/>
  <c r="H46" i="28" s="1"/>
  <c r="H47" i="28" s="1"/>
  <c r="H48" i="28" s="1"/>
  <c r="H49" i="28" s="1"/>
  <c r="H50" i="28" s="1"/>
  <c r="H51" i="28" s="1"/>
  <c r="H52" i="28" s="1"/>
  <c r="H53" i="28" s="1"/>
  <c r="H54" i="28" s="1"/>
  <c r="H55" i="28" s="1"/>
  <c r="H56" i="28" s="1"/>
  <c r="H57" i="28" s="1"/>
  <c r="G43" i="28"/>
  <c r="G44" i="28" s="1"/>
  <c r="G45" i="28" s="1"/>
  <c r="G46" i="28" s="1"/>
  <c r="G47" i="28" s="1"/>
  <c r="G48" i="28" s="1"/>
  <c r="G49" i="28" s="1"/>
  <c r="G50" i="28" s="1"/>
  <c r="G51" i="28" s="1"/>
  <c r="G52" i="28" s="1"/>
  <c r="G53" i="28" s="1"/>
  <c r="G54" i="28" s="1"/>
  <c r="G55" i="28" s="1"/>
  <c r="G56" i="28" s="1"/>
  <c r="G57" i="28" s="1"/>
  <c r="H22" i="28"/>
  <c r="H23" i="28" s="1"/>
  <c r="H24" i="28" s="1"/>
  <c r="G22" i="28"/>
  <c r="G23" i="28" s="1"/>
  <c r="G24" i="28" s="1"/>
  <c r="C2" i="28"/>
  <c r="K31" i="21"/>
  <c r="J31" i="21"/>
  <c r="I31" i="21"/>
  <c r="G25" i="28" l="1"/>
  <c r="G26" i="28" s="1"/>
  <c r="G27" i="28" s="1"/>
  <c r="G28" i="28" s="1"/>
  <c r="G29" i="28" s="1"/>
  <c r="G30" i="28" s="1"/>
  <c r="G31" i="28" s="1"/>
  <c r="G32" i="28" s="1"/>
  <c r="G33" i="28" s="1"/>
  <c r="G34" i="28" s="1"/>
  <c r="G35" i="28" s="1"/>
  <c r="G36" i="28" s="1"/>
  <c r="H25" i="28"/>
  <c r="H26" i="28" s="1"/>
  <c r="H27" i="28" s="1"/>
  <c r="H28" i="28" s="1"/>
  <c r="H29" i="28" s="1"/>
  <c r="H30" i="28" s="1"/>
  <c r="H31" i="28" s="1"/>
  <c r="H32" i="28" s="1"/>
  <c r="H33" i="28" s="1"/>
  <c r="H34" i="28" s="1"/>
  <c r="H35" i="28" s="1"/>
  <c r="H36" i="28" s="1"/>
  <c r="C2" i="21"/>
  <c r="J92" i="20"/>
  <c r="I92" i="20"/>
  <c r="D91" i="20"/>
  <c r="D90" i="20"/>
  <c r="D89" i="20"/>
  <c r="D88" i="20"/>
  <c r="D87" i="20"/>
  <c r="D86" i="20"/>
  <c r="D85" i="20"/>
  <c r="D84" i="20"/>
  <c r="D83" i="20"/>
  <c r="D82" i="20"/>
  <c r="D81" i="20"/>
  <c r="D80" i="20"/>
  <c r="D79" i="20"/>
  <c r="D78" i="20"/>
  <c r="D77" i="20"/>
  <c r="D76" i="20"/>
  <c r="C2" i="20"/>
  <c r="D92" i="20" l="1"/>
  <c r="G114" i="8"/>
  <c r="G94" i="8"/>
  <c r="G74" i="8"/>
  <c r="G54" i="8"/>
  <c r="E34" i="8"/>
  <c r="D34" i="8"/>
  <c r="F114" i="8"/>
  <c r="F113" i="8"/>
  <c r="F112" i="8"/>
  <c r="F111" i="8"/>
  <c r="F110" i="8"/>
  <c r="F109" i="8"/>
  <c r="F108" i="8"/>
  <c r="F107" i="8"/>
  <c r="F106" i="8"/>
  <c r="F105" i="8"/>
  <c r="F104" i="8"/>
  <c r="F103" i="8"/>
  <c r="F102" i="8"/>
  <c r="F101" i="8"/>
  <c r="F100" i="8"/>
  <c r="F99" i="8"/>
  <c r="F98" i="8"/>
  <c r="F97" i="8"/>
  <c r="F96" i="8"/>
  <c r="F94" i="8"/>
  <c r="F93" i="8"/>
  <c r="F92" i="8"/>
  <c r="F91" i="8"/>
  <c r="F90" i="8"/>
  <c r="F89" i="8"/>
  <c r="F88" i="8"/>
  <c r="F87" i="8"/>
  <c r="F86" i="8"/>
  <c r="F85" i="8"/>
  <c r="F84" i="8"/>
  <c r="F83" i="8"/>
  <c r="F82" i="8"/>
  <c r="F81" i="8"/>
  <c r="F80" i="8"/>
  <c r="F79" i="8"/>
  <c r="F78" i="8"/>
  <c r="F77" i="8"/>
  <c r="F76" i="8"/>
  <c r="F74" i="8"/>
  <c r="F73" i="8"/>
  <c r="F72" i="8"/>
  <c r="F71" i="8"/>
  <c r="F70" i="8"/>
  <c r="F69" i="8"/>
  <c r="F68" i="8"/>
  <c r="F67" i="8"/>
  <c r="F66" i="8"/>
  <c r="F65" i="8"/>
  <c r="F64" i="8"/>
  <c r="F63" i="8"/>
  <c r="F62" i="8"/>
  <c r="F61" i="8"/>
  <c r="F60" i="8"/>
  <c r="F59" i="8"/>
  <c r="F58" i="8"/>
  <c r="F57" i="8"/>
  <c r="F56" i="8"/>
  <c r="J27" i="8"/>
  <c r="H27" i="8"/>
  <c r="G34" i="8" l="1"/>
  <c r="H114" i="8"/>
  <c r="N20" i="8" s="1"/>
  <c r="C2" i="8"/>
  <c r="C2" i="15"/>
  <c r="O18" i="29"/>
  <c r="O17" i="29"/>
  <c r="O16" i="29"/>
  <c r="O15" i="29"/>
  <c r="O14" i="29"/>
  <c r="C2" i="29" l="1"/>
  <c r="C2" i="13"/>
  <c r="C2" i="4"/>
  <c r="C2" i="26"/>
  <c r="D59" i="20" l="1"/>
  <c r="D58" i="20"/>
  <c r="D57" i="20"/>
  <c r="D56" i="20"/>
  <c r="D39" i="20"/>
  <c r="D38" i="20"/>
  <c r="D37" i="20"/>
  <c r="D36" i="20"/>
  <c r="H29" i="29" l="1"/>
  <c r="O29" i="29" s="1"/>
  <c r="M43" i="19" l="1"/>
  <c r="L43" i="19"/>
  <c r="K43" i="19"/>
  <c r="M30" i="19"/>
  <c r="L30" i="19"/>
  <c r="K30" i="19"/>
  <c r="F30" i="19"/>
  <c r="K25" i="18"/>
  <c r="K24" i="18"/>
  <c r="K23" i="18"/>
  <c r="K22" i="18"/>
  <c r="K21" i="18"/>
  <c r="K18" i="18"/>
  <c r="K17" i="18"/>
  <c r="K16" i="18"/>
  <c r="K15" i="18"/>
  <c r="K14" i="18"/>
  <c r="K11" i="18"/>
  <c r="K10" i="18"/>
  <c r="K9" i="18"/>
  <c r="D66" i="28"/>
  <c r="D65" i="28"/>
  <c r="D64" i="28"/>
  <c r="D63" i="28"/>
  <c r="D45" i="28"/>
  <c r="D44" i="28"/>
  <c r="D43" i="28"/>
  <c r="D42" i="28"/>
  <c r="N37" i="28"/>
  <c r="M37" i="28"/>
  <c r="L37" i="28"/>
  <c r="K37" i="28"/>
  <c r="D24" i="28"/>
  <c r="D23" i="28"/>
  <c r="D22" i="28"/>
  <c r="D21" i="28"/>
  <c r="J72" i="20"/>
  <c r="I72" i="20"/>
  <c r="D71" i="20"/>
  <c r="D70" i="20"/>
  <c r="D69" i="20"/>
  <c r="D68" i="20"/>
  <c r="D67" i="20"/>
  <c r="D66" i="20"/>
  <c r="D65" i="20"/>
  <c r="D64" i="20"/>
  <c r="D63" i="20"/>
  <c r="D62" i="20"/>
  <c r="D61" i="20"/>
  <c r="D60" i="20"/>
  <c r="J52" i="20"/>
  <c r="I52" i="20"/>
  <c r="D51" i="20"/>
  <c r="D50" i="20"/>
  <c r="D49" i="20"/>
  <c r="D48" i="20"/>
  <c r="D47" i="20"/>
  <c r="D46" i="20"/>
  <c r="D45" i="20"/>
  <c r="D44" i="20"/>
  <c r="D43" i="20"/>
  <c r="D42" i="20"/>
  <c r="D41" i="20"/>
  <c r="D40" i="20"/>
  <c r="J32" i="20"/>
  <c r="I32" i="20"/>
  <c r="D31" i="20"/>
  <c r="D30" i="20"/>
  <c r="D29" i="20"/>
  <c r="D28" i="20"/>
  <c r="D27" i="20"/>
  <c r="D26" i="20"/>
  <c r="D25" i="20"/>
  <c r="D24" i="20"/>
  <c r="D23" i="20"/>
  <c r="D22" i="20"/>
  <c r="D21" i="20"/>
  <c r="D20" i="20"/>
  <c r="D19" i="20"/>
  <c r="D18" i="20"/>
  <c r="D17" i="20"/>
  <c r="D16" i="20"/>
  <c r="H94" i="8"/>
  <c r="N19" i="8" s="1"/>
  <c r="F54" i="8"/>
  <c r="F53" i="8"/>
  <c r="F52" i="8"/>
  <c r="F51" i="8"/>
  <c r="F50" i="8"/>
  <c r="F49" i="8"/>
  <c r="F47" i="8"/>
  <c r="F46" i="8"/>
  <c r="F45" i="8"/>
  <c r="F44" i="8"/>
  <c r="F43" i="8"/>
  <c r="F42" i="8"/>
  <c r="F41" i="8"/>
  <c r="F40" i="8"/>
  <c r="F39" i="8"/>
  <c r="F38" i="8"/>
  <c r="F37" i="8"/>
  <c r="F36" i="8"/>
  <c r="I27" i="8"/>
  <c r="E21" i="4"/>
  <c r="D21" i="4"/>
  <c r="C21" i="4"/>
  <c r="E20" i="4"/>
  <c r="D20" i="4"/>
  <c r="C20" i="4"/>
  <c r="E19" i="4"/>
  <c r="D19" i="4"/>
  <c r="C19" i="4"/>
  <c r="E18" i="4"/>
  <c r="D18" i="4"/>
  <c r="E12" i="4"/>
  <c r="D12" i="4"/>
  <c r="C12" i="4"/>
  <c r="C21" i="26"/>
  <c r="C18" i="26"/>
  <c r="B21" i="26" s="1"/>
  <c r="D21" i="26" s="1"/>
  <c r="D12" i="26" l="1"/>
  <c r="D13" i="26"/>
  <c r="D14" i="26"/>
  <c r="D16" i="26"/>
  <c r="D15" i="26"/>
  <c r="G43" i="19"/>
  <c r="G30" i="19"/>
  <c r="K19" i="18"/>
  <c r="K26" i="18"/>
  <c r="K12" i="18"/>
  <c r="D52" i="20"/>
  <c r="F34" i="8"/>
  <c r="H34" i="8"/>
  <c r="N27" i="8" s="1"/>
  <c r="N28" i="8" s="1"/>
  <c r="M19" i="8"/>
  <c r="M20" i="8"/>
  <c r="M18" i="8"/>
  <c r="H74" i="8"/>
  <c r="N18" i="8" s="1"/>
  <c r="K27" i="8"/>
  <c r="M17" i="8"/>
  <c r="D72" i="20"/>
  <c r="D32" i="20"/>
  <c r="L19" i="8"/>
  <c r="I28" i="8"/>
  <c r="L18" i="8"/>
  <c r="L17" i="8"/>
  <c r="L20" i="8"/>
  <c r="D79" i="28"/>
  <c r="L16" i="21" s="1"/>
  <c r="D37" i="28"/>
  <c r="L14" i="21" s="1"/>
  <c r="D58" i="28"/>
  <c r="L15" i="21" s="1"/>
  <c r="H54" i="8"/>
  <c r="N17" i="8" s="1"/>
  <c r="L31" i="21" l="1"/>
  <c r="E21" i="26"/>
  <c r="D18" i="26"/>
  <c r="K28" i="8"/>
  <c r="M27" i="8"/>
  <c r="M28" i="8" s="1"/>
  <c r="L27" i="8"/>
  <c r="L28" i="8" s="1"/>
</calcChain>
</file>

<file path=xl/sharedStrings.xml><?xml version="1.0" encoding="utf-8"?>
<sst xmlns="http://schemas.openxmlformats.org/spreadsheetml/2006/main" count="1416" uniqueCount="553">
  <si>
    <t>작성책임자</t>
    <phoneticPr fontId="4" type="noConversion"/>
  </si>
  <si>
    <t>성명</t>
    <phoneticPr fontId="4" type="noConversion"/>
  </si>
  <si>
    <t>제안사명</t>
    <phoneticPr fontId="4" type="noConversion"/>
  </si>
  <si>
    <t>제안분야</t>
    <phoneticPr fontId="4" type="noConversion"/>
  </si>
  <si>
    <t>홍길동</t>
    <phoneticPr fontId="4" type="noConversion"/>
  </si>
  <si>
    <t>&lt;작성방식&gt;</t>
    <phoneticPr fontId="4" type="noConversion"/>
  </si>
  <si>
    <t>구 분</t>
  </si>
  <si>
    <t>유동자산</t>
  </si>
  <si>
    <t>유동부채</t>
  </si>
  <si>
    <t>자산총계(A+B)</t>
    <phoneticPr fontId="4" type="noConversion"/>
  </si>
  <si>
    <t>부채총계(B)</t>
    <phoneticPr fontId="4" type="noConversion"/>
  </si>
  <si>
    <t>자본총계(A)</t>
    <phoneticPr fontId="4" type="noConversion"/>
  </si>
  <si>
    <t>영업수익</t>
  </si>
  <si>
    <t>영업비용</t>
  </si>
  <si>
    <t>당기순이익</t>
  </si>
  <si>
    <t>구분</t>
  </si>
  <si>
    <t>펀드명</t>
  </si>
  <si>
    <t>청산일
(or 예정일)</t>
  </si>
  <si>
    <t>약정금액</t>
  </si>
  <si>
    <t>성명</t>
    <phoneticPr fontId="4" type="noConversion"/>
  </si>
  <si>
    <t>인원수</t>
    <phoneticPr fontId="4" type="noConversion"/>
  </si>
  <si>
    <t>청산펀드</t>
    <phoneticPr fontId="4" type="noConversion"/>
  </si>
  <si>
    <t>운용중펀드</t>
    <phoneticPr fontId="4" type="noConversion"/>
  </si>
  <si>
    <t>합계</t>
  </si>
  <si>
    <t>Fund 1호</t>
    <phoneticPr fontId="4" type="noConversion"/>
  </si>
  <si>
    <t>Fund 2호</t>
    <phoneticPr fontId="4" type="noConversion"/>
  </si>
  <si>
    <t>Fund 3호</t>
    <phoneticPr fontId="4" type="noConversion"/>
  </si>
  <si>
    <t>Fund 4호</t>
    <phoneticPr fontId="4" type="noConversion"/>
  </si>
  <si>
    <t>Fund 5호</t>
    <phoneticPr fontId="4" type="noConversion"/>
  </si>
  <si>
    <t>Fund 6호</t>
    <phoneticPr fontId="4" type="noConversion"/>
  </si>
  <si>
    <t>Fund 7호</t>
    <phoneticPr fontId="4" type="noConversion"/>
  </si>
  <si>
    <t>&lt;작성방식&gt;</t>
    <phoneticPr fontId="4" type="noConversion"/>
  </si>
  <si>
    <t>(단위: 백만원)</t>
    <phoneticPr fontId="4" type="noConversion"/>
  </si>
  <si>
    <t>펀드명</t>
    <phoneticPr fontId="4" type="noConversion"/>
  </si>
  <si>
    <t>청산예정일</t>
    <phoneticPr fontId="4" type="noConversion"/>
  </si>
  <si>
    <t>납입금액</t>
    <phoneticPr fontId="4" type="noConversion"/>
  </si>
  <si>
    <t>투자기구</t>
    <phoneticPr fontId="4" type="noConversion"/>
  </si>
  <si>
    <t>납입금액
(A)</t>
    <phoneticPr fontId="4" type="noConversion"/>
  </si>
  <si>
    <t>수익금
(C=B-A)</t>
    <phoneticPr fontId="4" type="noConversion"/>
  </si>
  <si>
    <t>Multiple
(D=B/A)</t>
    <phoneticPr fontId="4" type="noConversion"/>
  </si>
  <si>
    <t>Fund 1호</t>
    <phoneticPr fontId="4" type="noConversion"/>
  </si>
  <si>
    <t>Fund 2호</t>
    <phoneticPr fontId="4" type="noConversion"/>
  </si>
  <si>
    <t>Fund 3호</t>
    <phoneticPr fontId="4" type="noConversion"/>
  </si>
  <si>
    <t>Fund 4호</t>
    <phoneticPr fontId="4" type="noConversion"/>
  </si>
  <si>
    <t>검증</t>
    <phoneticPr fontId="4" type="noConversion"/>
  </si>
  <si>
    <t>펀드명</t>
    <phoneticPr fontId="4" type="noConversion"/>
  </si>
  <si>
    <t>일자</t>
  </si>
  <si>
    <t>Multiple
(D=B/A)</t>
    <phoneticPr fontId="4" type="noConversion"/>
  </si>
  <si>
    <t>전체</t>
    <phoneticPr fontId="4" type="noConversion"/>
  </si>
  <si>
    <t>Fund 1호</t>
  </si>
  <si>
    <t>투자기구</t>
    <phoneticPr fontId="4" type="noConversion"/>
  </si>
  <si>
    <t>경고</t>
  </si>
  <si>
    <t>시정명령일</t>
    <phoneticPr fontId="4" type="noConversion"/>
  </si>
  <si>
    <t>시정완료(예정)일</t>
    <phoneticPr fontId="4" type="noConversion"/>
  </si>
  <si>
    <t>경영개선명령</t>
  </si>
  <si>
    <t>기타</t>
    <phoneticPr fontId="4" type="noConversion"/>
  </si>
  <si>
    <t>조치구분</t>
    <phoneticPr fontId="4" type="noConversion"/>
  </si>
  <si>
    <t>Fund 2호</t>
  </si>
  <si>
    <t>Fund 3호</t>
  </si>
  <si>
    <t>Fund 4호</t>
  </si>
  <si>
    <t>Fund 5호</t>
  </si>
  <si>
    <t>핵심운용인력</t>
    <phoneticPr fontId="4" type="noConversion"/>
  </si>
  <si>
    <t>직장명</t>
    <phoneticPr fontId="4" type="noConversion"/>
  </si>
  <si>
    <t>부서명</t>
    <phoneticPr fontId="4" type="noConversion"/>
  </si>
  <si>
    <t>경력시작일</t>
    <phoneticPr fontId="4" type="noConversion"/>
  </si>
  <si>
    <t>경력종료일</t>
    <phoneticPr fontId="4" type="noConversion"/>
  </si>
  <si>
    <t>A팀</t>
    <phoneticPr fontId="4" type="noConversion"/>
  </si>
  <si>
    <t>팀장</t>
    <phoneticPr fontId="4" type="noConversion"/>
  </si>
  <si>
    <t>BB운용</t>
    <phoneticPr fontId="4" type="noConversion"/>
  </si>
  <si>
    <t>B팀</t>
    <phoneticPr fontId="4" type="noConversion"/>
  </si>
  <si>
    <t>과장</t>
    <phoneticPr fontId="4" type="noConversion"/>
  </si>
  <si>
    <t>심사역</t>
    <phoneticPr fontId="4" type="noConversion"/>
  </si>
  <si>
    <t>CC은행</t>
    <phoneticPr fontId="4" type="noConversion"/>
  </si>
  <si>
    <t>C팀</t>
    <phoneticPr fontId="4" type="noConversion"/>
  </si>
  <si>
    <t>대리</t>
    <phoneticPr fontId="4" type="noConversion"/>
  </si>
  <si>
    <t>경영기획</t>
    <phoneticPr fontId="4" type="noConversion"/>
  </si>
  <si>
    <t>미회수 투자자산</t>
    <phoneticPr fontId="4" type="noConversion"/>
  </si>
  <si>
    <t>투자자산</t>
    <phoneticPr fontId="4" type="noConversion"/>
  </si>
  <si>
    <t>투자 일자</t>
    <phoneticPr fontId="4" type="noConversion"/>
  </si>
  <si>
    <t>회수 일자</t>
    <phoneticPr fontId="4" type="noConversion"/>
  </si>
  <si>
    <t>가치 산정 근거</t>
    <phoneticPr fontId="4" type="noConversion"/>
  </si>
  <si>
    <t>투자형태</t>
  </si>
  <si>
    <t>회수방법</t>
    <phoneticPr fontId="4" type="noConversion"/>
  </si>
  <si>
    <t>Company A</t>
    <phoneticPr fontId="4" type="noConversion"/>
  </si>
  <si>
    <t>보통주</t>
    <phoneticPr fontId="4" type="noConversion"/>
  </si>
  <si>
    <t>IPO</t>
    <phoneticPr fontId="4" type="noConversion"/>
  </si>
  <si>
    <t>Company B</t>
  </si>
  <si>
    <t>M&amp;A</t>
    <phoneticPr fontId="4" type="noConversion"/>
  </si>
  <si>
    <t>Company C</t>
  </si>
  <si>
    <t>RCPS</t>
    <phoneticPr fontId="4" type="noConversion"/>
  </si>
  <si>
    <t>Company D</t>
  </si>
  <si>
    <t>CB</t>
    <phoneticPr fontId="4" type="noConversion"/>
  </si>
  <si>
    <t>Company E</t>
    <phoneticPr fontId="4" type="noConversion"/>
  </si>
  <si>
    <t>성명</t>
    <phoneticPr fontId="4" type="noConversion"/>
  </si>
  <si>
    <t>직위</t>
    <phoneticPr fontId="4" type="noConversion"/>
  </si>
  <si>
    <t>출생년도</t>
    <phoneticPr fontId="4" type="noConversion"/>
  </si>
  <si>
    <t>19XX</t>
    <phoneticPr fontId="4" type="noConversion"/>
  </si>
  <si>
    <t>신기술사업투자조합</t>
  </si>
  <si>
    <t>한국벤처투자조합</t>
  </si>
  <si>
    <t>부품소재전문투자조합</t>
  </si>
  <si>
    <t>농식품투자조합</t>
    <phoneticPr fontId="14" type="noConversion"/>
  </si>
  <si>
    <t>중소기업창업투자조합</t>
  </si>
  <si>
    <t>&lt;작성방식&gt;</t>
    <phoneticPr fontId="4" type="noConversion"/>
  </si>
  <si>
    <t>펀드명</t>
    <phoneticPr fontId="4" type="noConversion"/>
  </si>
  <si>
    <t>Company A</t>
    <phoneticPr fontId="4" type="noConversion"/>
  </si>
  <si>
    <t>Fund 1호</t>
    <phoneticPr fontId="4" type="noConversion"/>
  </si>
  <si>
    <t>RCPS</t>
    <phoneticPr fontId="4" type="noConversion"/>
  </si>
  <si>
    <t>미회수</t>
    <phoneticPr fontId="4" type="noConversion"/>
  </si>
  <si>
    <t>CB</t>
    <phoneticPr fontId="4" type="noConversion"/>
  </si>
  <si>
    <t>합계</t>
    <phoneticPr fontId="4" type="noConversion"/>
  </si>
  <si>
    <t>Co-GP여부
(Co-GP명)</t>
    <phoneticPr fontId="4" type="noConversion"/>
  </si>
  <si>
    <t>&lt;작성방식&gt;</t>
    <phoneticPr fontId="4" type="noConversion"/>
  </si>
  <si>
    <t>투자기구</t>
    <phoneticPr fontId="4" type="noConversion"/>
  </si>
  <si>
    <t>투자기간</t>
    <phoneticPr fontId="4" type="noConversion"/>
  </si>
  <si>
    <t>약정금액</t>
    <phoneticPr fontId="4" type="noConversion"/>
  </si>
  <si>
    <t>Multiple</t>
    <phoneticPr fontId="4" type="noConversion"/>
  </si>
  <si>
    <t>Co-GP 여부
(Co-GP명)</t>
    <phoneticPr fontId="4" type="noConversion"/>
  </si>
  <si>
    <t>4년</t>
    <phoneticPr fontId="4" type="noConversion"/>
  </si>
  <si>
    <t>N</t>
    <phoneticPr fontId="4" type="noConversion"/>
  </si>
  <si>
    <t>Y(XXX사)</t>
    <phoneticPr fontId="4" type="noConversion"/>
  </si>
  <si>
    <t>Fund 3호</t>
    <phoneticPr fontId="4" type="noConversion"/>
  </si>
  <si>
    <t>Company F</t>
    <phoneticPr fontId="4" type="noConversion"/>
  </si>
  <si>
    <t>Fund 1호, Fund 2호</t>
    <phoneticPr fontId="4" type="noConversion"/>
  </si>
  <si>
    <t>Fund 8호</t>
    <phoneticPr fontId="4" type="noConversion"/>
  </si>
  <si>
    <t>코넥스</t>
    <phoneticPr fontId="4" type="noConversion"/>
  </si>
  <si>
    <t>M&amp;A</t>
    <phoneticPr fontId="4" type="noConversion"/>
  </si>
  <si>
    <t>SPAC상장</t>
    <phoneticPr fontId="4" type="noConversion"/>
  </si>
  <si>
    <t>투자금액</t>
    <phoneticPr fontId="4" type="noConversion"/>
  </si>
  <si>
    <t>Company C</t>
    <phoneticPr fontId="4" type="noConversion"/>
  </si>
  <si>
    <t>결성금액</t>
    <phoneticPr fontId="4" type="noConversion"/>
  </si>
  <si>
    <t>운용펀드</t>
    <phoneticPr fontId="4" type="noConversion"/>
  </si>
  <si>
    <t>OO운용사</t>
    <phoneticPr fontId="4" type="noConversion"/>
  </si>
  <si>
    <t>투자기구</t>
    <phoneticPr fontId="4" type="noConversion"/>
  </si>
  <si>
    <t>홍길동</t>
    <phoneticPr fontId="4" type="noConversion"/>
  </si>
  <si>
    <t>홍길동</t>
    <phoneticPr fontId="4" type="noConversion"/>
  </si>
  <si>
    <t>투자원금</t>
    <phoneticPr fontId="4" type="noConversion"/>
  </si>
  <si>
    <t>대표펀드매니저</t>
    <phoneticPr fontId="4" type="noConversion"/>
  </si>
  <si>
    <t>LP3</t>
    <phoneticPr fontId="15" type="noConversion"/>
  </si>
  <si>
    <t>확약여부</t>
    <phoneticPr fontId="15" type="noConversion"/>
  </si>
  <si>
    <t>출자비율</t>
    <phoneticPr fontId="15" type="noConversion"/>
  </si>
  <si>
    <t>KIF투자조합</t>
    <phoneticPr fontId="15" type="noConversion"/>
  </si>
  <si>
    <t>출자자명</t>
    <phoneticPr fontId="15" type="noConversion"/>
  </si>
  <si>
    <t>출자약정액</t>
    <phoneticPr fontId="15" type="noConversion"/>
  </si>
  <si>
    <t>업무집행조합원</t>
    <phoneticPr fontId="15" type="noConversion"/>
  </si>
  <si>
    <t>LP1</t>
    <phoneticPr fontId="15" type="noConversion"/>
  </si>
  <si>
    <t>LP2</t>
    <phoneticPr fontId="15" type="noConversion"/>
  </si>
  <si>
    <t>합 계</t>
    <phoneticPr fontId="15" type="noConversion"/>
  </si>
  <si>
    <t>KIF 출자약정액</t>
    <phoneticPr fontId="15" type="noConversion"/>
  </si>
  <si>
    <t>xxx 운용사</t>
    <phoneticPr fontId="4" type="noConversion"/>
  </si>
  <si>
    <t>(단위: 백만원, %)</t>
    <phoneticPr fontId="4" type="noConversion"/>
  </si>
  <si>
    <t>미회수 투자자산</t>
    <phoneticPr fontId="4" type="noConversion"/>
  </si>
  <si>
    <t>미회수원금</t>
    <phoneticPr fontId="4" type="noConversion"/>
  </si>
  <si>
    <t>회수방법</t>
    <phoneticPr fontId="4" type="noConversion"/>
  </si>
  <si>
    <t>IPO</t>
    <phoneticPr fontId="4" type="noConversion"/>
  </si>
  <si>
    <t>M&amp;A</t>
    <phoneticPr fontId="4" type="noConversion"/>
  </si>
  <si>
    <t>RCPS</t>
    <phoneticPr fontId="4" type="noConversion"/>
  </si>
  <si>
    <t>미회수</t>
    <phoneticPr fontId="4" type="noConversion"/>
  </si>
  <si>
    <t>CB</t>
    <phoneticPr fontId="4" type="noConversion"/>
  </si>
  <si>
    <t>Fund 1호</t>
    <phoneticPr fontId="4" type="noConversion"/>
  </si>
  <si>
    <t>Fund 3호</t>
    <phoneticPr fontId="4" type="noConversion"/>
  </si>
  <si>
    <t>Fund 1호</t>
    <phoneticPr fontId="4" type="noConversion"/>
  </si>
  <si>
    <t>투자기업</t>
    <phoneticPr fontId="4" type="noConversion"/>
  </si>
  <si>
    <t>심사</t>
    <phoneticPr fontId="4" type="noConversion"/>
  </si>
  <si>
    <t>LP</t>
    <phoneticPr fontId="4" type="noConversion"/>
  </si>
  <si>
    <t>(단위: 백만원, 명)</t>
    <phoneticPr fontId="4" type="noConversion"/>
  </si>
  <si>
    <t>운용인력
유지율</t>
    <phoneticPr fontId="4" type="noConversion"/>
  </si>
  <si>
    <t>홍길동, OOO, XXX</t>
    <phoneticPr fontId="4" type="noConversion"/>
  </si>
  <si>
    <t>핵심운용인력</t>
    <phoneticPr fontId="4" type="noConversion"/>
  </si>
  <si>
    <t>미정</t>
  </si>
  <si>
    <t>미정</t>
    <phoneticPr fontId="4" type="noConversion"/>
  </si>
  <si>
    <t>유예기간부여</t>
  </si>
  <si>
    <t>주의촉구</t>
  </si>
  <si>
    <t>시정명령</t>
  </si>
  <si>
    <t>(단위: 백만원)</t>
    <phoneticPr fontId="4" type="noConversion"/>
  </si>
  <si>
    <t>만기상환</t>
    <phoneticPr fontId="4" type="noConversion"/>
  </si>
  <si>
    <t>KIF 투자조합</t>
    <phoneticPr fontId="4" type="noConversion"/>
  </si>
  <si>
    <t>선정취소 및 향후 출자 사업 참여제한, 손해배상 등이 있을 수 있음</t>
    <phoneticPr fontId="4" type="noConversion"/>
  </si>
  <si>
    <t>성   명</t>
    <phoneticPr fontId="4" type="noConversion"/>
  </si>
  <si>
    <t>작성항목</t>
    <phoneticPr fontId="4" type="noConversion"/>
  </si>
  <si>
    <t>제안사명</t>
    <phoneticPr fontId="4" type="noConversion"/>
  </si>
  <si>
    <t xml:space="preserve">  3-1. 핵심운용인력 경력기간</t>
    <phoneticPr fontId="4" type="noConversion"/>
  </si>
  <si>
    <t>비고</t>
    <phoneticPr fontId="4" type="noConversion"/>
  </si>
  <si>
    <r>
      <t xml:space="preserve">부채비율
</t>
    </r>
    <r>
      <rPr>
        <sz val="10"/>
        <rFont val="맑은 고딕"/>
        <family val="3"/>
        <charset val="129"/>
        <scheme val="minor"/>
      </rPr>
      <t>(부채총계/자본총계)</t>
    </r>
    <phoneticPr fontId="4" type="noConversion"/>
  </si>
  <si>
    <r>
      <t xml:space="preserve">유동비율
</t>
    </r>
    <r>
      <rPr>
        <sz val="10"/>
        <rFont val="맑은 고딕"/>
        <family val="3"/>
        <charset val="129"/>
        <scheme val="minor"/>
      </rPr>
      <t>(유동자산/유동부채)</t>
    </r>
    <phoneticPr fontId="4" type="noConversion"/>
  </si>
  <si>
    <t>위반내용 (구체적으로 기술)</t>
    <phoneticPr fontId="4" type="noConversion"/>
  </si>
  <si>
    <t xml:space="preserve"> ■ 산식변경 금지</t>
    <phoneticPr fontId="4" type="noConversion"/>
  </si>
  <si>
    <t>펀드 설립시(규약상)
핵심운용인력</t>
    <phoneticPr fontId="4" type="noConversion"/>
  </si>
  <si>
    <t xml:space="preserve"> ■ 공동운용사(Co-GP) 여부("Y","N")를 기재하고, "Y"일 경우 괄호에 해당 Co-GP명을 모두 기재</t>
    <phoneticPr fontId="4" type="noConversion"/>
  </si>
  <si>
    <t>분배금액*
(B)</t>
    <phoneticPr fontId="4" type="noConversion"/>
  </si>
  <si>
    <r>
      <t xml:space="preserve"> ■ </t>
    </r>
    <r>
      <rPr>
        <u/>
        <sz val="10"/>
        <color theme="1"/>
        <rFont val="맑은 고딕"/>
        <family val="3"/>
        <charset val="129"/>
        <scheme val="minor"/>
      </rPr>
      <t>하단의 "청산펀드 운용수익률 (펀드별)" 자료에는 정확한 일자 및 금액 기재(IRR 계산에 사용된 일자 및 금액은 펀드통장사본 등 제출된 증빙서류를 통해 검증 가능해야 함)</t>
    </r>
    <phoneticPr fontId="4" type="noConversion"/>
  </si>
  <si>
    <r>
      <t xml:space="preserve"> ■ </t>
    </r>
    <r>
      <rPr>
        <u/>
        <sz val="10"/>
        <color theme="1"/>
        <rFont val="맑은 고딕"/>
        <family val="3"/>
        <charset val="129"/>
        <scheme val="minor"/>
      </rPr>
      <t>산식변경 금지</t>
    </r>
    <r>
      <rPr>
        <sz val="10"/>
        <color theme="1"/>
        <rFont val="맑은 고딕"/>
        <family val="3"/>
        <charset val="129"/>
        <scheme val="minor"/>
      </rPr>
      <t xml:space="preserve"> (단, 행이 부족한 경우 행삽입 가능)</t>
    </r>
    <phoneticPr fontId="4" type="noConversion"/>
  </si>
  <si>
    <t xml:space="preserve">펀드명
</t>
    <phoneticPr fontId="4" type="noConversion"/>
  </si>
  <si>
    <t>납입금액
(A)</t>
    <phoneticPr fontId="4" type="noConversion"/>
  </si>
  <si>
    <t>분배금액
(B)</t>
    <phoneticPr fontId="4" type="noConversion"/>
  </si>
  <si>
    <t>수익금
(C=B-A)</t>
    <phoneticPr fontId="4" type="noConversion"/>
  </si>
  <si>
    <t>(단위: 백만원, %)</t>
    <phoneticPr fontId="4" type="noConversion"/>
  </si>
  <si>
    <r>
      <t>□ 청산펀드별 현금흐름 및 수익률(IRR)</t>
    </r>
    <r>
      <rPr>
        <b/>
        <sz val="10"/>
        <color rgb="FFC00000"/>
        <rFont val="맑은 고딕"/>
        <family val="3"/>
        <charset val="129"/>
        <scheme val="minor"/>
      </rPr>
      <t xml:space="preserve"> (※ 분배금액에 성과보수 포함)</t>
    </r>
    <phoneticPr fontId="4" type="noConversion"/>
  </si>
  <si>
    <t xml:space="preserve"> ■ 용어의 정의 : ① 약정금액 : 출자이행을 확약한 금액 ② 납입금액, 분배금액 : 실제 펀드에 납입된 금액과 펀드에서 분배한 금액 ③ 투자금액 : 펀드에서 실제 투자자산에 투자된 금액</t>
    <phoneticPr fontId="4" type="noConversion"/>
  </si>
  <si>
    <t xml:space="preserve"> ■ 회수금은 현금 기준의 원금+총이익 (투자이익, 기타이익 등)을 기재</t>
    <phoneticPr fontId="4" type="noConversion"/>
  </si>
  <si>
    <t xml:space="preserve"> ■ 투자형태는 보통주, RCPS, CB, BW 등 투자한 증권의 형태를 기재</t>
    <phoneticPr fontId="4" type="noConversion"/>
  </si>
  <si>
    <t>(단위: 백만원, %)</t>
    <phoneticPr fontId="4" type="noConversion"/>
  </si>
  <si>
    <t xml:space="preserve"> ■ 산식변경 금지 (단, 행이 부족한 경우 행삽입 가능)</t>
  </si>
  <si>
    <r>
      <t xml:space="preserve"> ■ 하단 표의</t>
    </r>
    <r>
      <rPr>
        <u/>
        <sz val="10"/>
        <color theme="1"/>
        <rFont val="맑은 고딕"/>
        <family val="3"/>
        <charset val="129"/>
        <scheme val="minor"/>
      </rPr>
      <t xml:space="preserve"> "투자원금"은 '2-2.청산펀드 총괄' Sheet의 "투자금액"과 일치</t>
    </r>
    <r>
      <rPr>
        <sz val="10"/>
        <color theme="1"/>
        <rFont val="맑은 고딕"/>
        <family val="3"/>
        <charset val="129"/>
        <scheme val="minor"/>
      </rPr>
      <t xml:space="preserve"> 해야 함</t>
    </r>
    <phoneticPr fontId="4" type="noConversion"/>
  </si>
  <si>
    <t>Multiple
(B/A)</t>
    <phoneticPr fontId="4" type="noConversion"/>
  </si>
  <si>
    <t>투자원금
(A)</t>
    <phoneticPr fontId="4" type="noConversion"/>
  </si>
  <si>
    <t>회수금
(B)</t>
    <phoneticPr fontId="4" type="noConversion"/>
  </si>
  <si>
    <t xml:space="preserve">투자형태
</t>
    <phoneticPr fontId="4" type="noConversion"/>
  </si>
  <si>
    <t xml:space="preserve">회수방법
</t>
    <phoneticPr fontId="4" type="noConversion"/>
  </si>
  <si>
    <t xml:space="preserve">회수 일자
</t>
    <phoneticPr fontId="4" type="noConversion"/>
  </si>
  <si>
    <t xml:space="preserve">투자 일자
</t>
    <phoneticPr fontId="4" type="noConversion"/>
  </si>
  <si>
    <t xml:space="preserve">주요사업분야
</t>
    <phoneticPr fontId="4" type="noConversion"/>
  </si>
  <si>
    <t xml:space="preserve">투자자산
</t>
    <phoneticPr fontId="4" type="noConversion"/>
  </si>
  <si>
    <t xml:space="preserve"> ■ 용어의 정의 : ① 약정금액 : 출자이행을 확약한 금액 ② 납입금액 : 실제 펀드에 납입된 금액 ③ 투자금액 : 펀드에서 실제 투자자산에 투자된 금액</t>
  </si>
  <si>
    <t xml:space="preserve"> ■ 회수금은 현금 기준의 원금+총이익(투자이익, 기타이익 등)을 기재</t>
    <phoneticPr fontId="4" type="noConversion"/>
  </si>
  <si>
    <t>투자원금
(A)</t>
    <phoneticPr fontId="4" type="noConversion"/>
  </si>
  <si>
    <t>Fund 2호</t>
    <phoneticPr fontId="4" type="noConversion"/>
  </si>
  <si>
    <t>감액(감액 사유)</t>
  </si>
  <si>
    <t>감액(감액 사유)</t>
    <phoneticPr fontId="4" type="noConversion"/>
  </si>
  <si>
    <t>미회수 가치(C)</t>
    <phoneticPr fontId="4" type="noConversion"/>
  </si>
  <si>
    <t>미회수가치(C)</t>
    <phoneticPr fontId="4" type="noConversion"/>
  </si>
  <si>
    <t xml:space="preserve"> ■ 미회수 투자자산의 "미회수 가치(C)"의 기재방법</t>
    <phoneticPr fontId="4" type="noConversion"/>
  </si>
  <si>
    <t>바이오</t>
    <phoneticPr fontId="4" type="noConversion"/>
  </si>
  <si>
    <t>게임</t>
    <phoneticPr fontId="4" type="noConversion"/>
  </si>
  <si>
    <t>교육</t>
    <phoneticPr fontId="4" type="noConversion"/>
  </si>
  <si>
    <t>IT제조</t>
    <phoneticPr fontId="4" type="noConversion"/>
  </si>
  <si>
    <t xml:space="preserve"> ■ 투자형태는 보통주, RCPS, CB, BW 등 투자한 증권의 형태를 기재</t>
  </si>
  <si>
    <t xml:space="preserve"> ■ 투자형태는 보통주, RCPS, CB, BW 등 투자한 증권의 형태를 기재</t>
    <phoneticPr fontId="4" type="noConversion"/>
  </si>
  <si>
    <t>GP인수</t>
    <phoneticPr fontId="4" type="noConversion"/>
  </si>
  <si>
    <t xml:space="preserve"> ■ 회수방법은 IPO, M&amp;A, 만기상환, GP인수 등 실제 회수방식을 기재</t>
    <phoneticPr fontId="4" type="noConversion"/>
  </si>
  <si>
    <t xml:space="preserve"> ■ 회수방법은 IPO, M&amp;A, 만기상환, GP인수 등 실제 회수방식을 기재 (회수 중인 종목은 ‘미회수’로 기재)</t>
    <phoneticPr fontId="4" type="noConversion"/>
  </si>
  <si>
    <t>Multiple
((B+C)/A)</t>
    <phoneticPr fontId="4" type="noConversion"/>
  </si>
  <si>
    <t>3-1. 핵심운용인력 경력기간</t>
    <phoneticPr fontId="4" type="noConversion"/>
  </si>
  <si>
    <t>대표펀드매니저</t>
  </si>
  <si>
    <t>핵심운용인력</t>
  </si>
  <si>
    <t>AA게임사</t>
    <phoneticPr fontId="4" type="noConversion"/>
  </si>
  <si>
    <t>AA운용</t>
  </si>
  <si>
    <t>AA운용</t>
    <phoneticPr fontId="4" type="noConversion"/>
  </si>
  <si>
    <t>투자A팀 총괄</t>
    <phoneticPr fontId="4" type="noConversion"/>
  </si>
  <si>
    <t>대리</t>
    <phoneticPr fontId="4" type="noConversion"/>
  </si>
  <si>
    <t>부장</t>
    <phoneticPr fontId="4" type="noConversion"/>
  </si>
  <si>
    <t>팀장</t>
    <phoneticPr fontId="4" type="noConversion"/>
  </si>
  <si>
    <t>DD제조사</t>
    <phoneticPr fontId="4" type="noConversion"/>
  </si>
  <si>
    <t>EE운용</t>
    <phoneticPr fontId="4" type="noConversion"/>
  </si>
  <si>
    <t xml:space="preserve"> ■ 경력시작일 및 종료일이 월 단위로만 파악이 가능한 경우, 시작일 및 종료일은 해당월 1일로 기재</t>
    <phoneticPr fontId="4" type="noConversion"/>
  </si>
  <si>
    <t>합계</t>
    <phoneticPr fontId="4" type="noConversion"/>
  </si>
  <si>
    <t>3-2. 핵심운용인력 개별기업 투자성과</t>
    <phoneticPr fontId="4" type="noConversion"/>
  </si>
  <si>
    <t>경력년수</t>
    <phoneticPr fontId="4" type="noConversion"/>
  </si>
  <si>
    <t>운용사</t>
    <phoneticPr fontId="4" type="noConversion"/>
  </si>
  <si>
    <t>OO운용사</t>
  </si>
  <si>
    <t>AA운용사</t>
    <phoneticPr fontId="4" type="noConversion"/>
  </si>
  <si>
    <t>Fund 10호</t>
    <phoneticPr fontId="4" type="noConversion"/>
  </si>
  <si>
    <t>BB운용사</t>
    <phoneticPr fontId="4" type="noConversion"/>
  </si>
  <si>
    <t>심사역</t>
    <phoneticPr fontId="4" type="noConversion"/>
  </si>
  <si>
    <t>기타</t>
    <phoneticPr fontId="4" type="noConversion"/>
  </si>
  <si>
    <t>보통주</t>
  </si>
  <si>
    <t>RCPS</t>
  </si>
  <si>
    <t>미회수</t>
  </si>
  <si>
    <t>투자원금</t>
  </si>
  <si>
    <t>CB</t>
  </si>
  <si>
    <t>사업분야</t>
    <phoneticPr fontId="4" type="noConversion"/>
  </si>
  <si>
    <t>사업분야</t>
    <phoneticPr fontId="4" type="noConversion"/>
  </si>
  <si>
    <t>□ 작성 Sheet 목록</t>
    <phoneticPr fontId="15" type="noConversion"/>
  </si>
  <si>
    <t xml:space="preserve">  표지</t>
    <phoneticPr fontId="4" type="noConversion"/>
  </si>
  <si>
    <t>□ 작성요령</t>
    <phoneticPr fontId="15" type="noConversion"/>
  </si>
  <si>
    <t>O O O</t>
    <phoneticPr fontId="4" type="noConversion"/>
  </si>
  <si>
    <t>KIF 매칭비율</t>
    <phoneticPr fontId="15" type="noConversion"/>
  </si>
  <si>
    <t xml:space="preserve">IRR
</t>
    <phoneticPr fontId="4" type="noConversion"/>
  </si>
  <si>
    <t>5. A4 규격에 맞게 출력 되도록 열 간격 및 인쇄비율 조정(장이 넘어갈 경우 구분 행은 반복 인쇄)</t>
    <phoneticPr fontId="15" type="noConversion"/>
  </si>
  <si>
    <t>6. 일자는 YYYY-MM-DD 로 표기</t>
    <phoneticPr fontId="15" type="noConversion"/>
  </si>
  <si>
    <t>7. 모든 계산 항목은 반드시 계산식을 사용(주어진 셀 서식 수정 불가)</t>
    <phoneticPr fontId="15" type="noConversion"/>
  </si>
  <si>
    <t>8. "비율(%)"는 소수점 첫째자리까지 표기</t>
    <phoneticPr fontId="15" type="noConversion"/>
  </si>
  <si>
    <t>9. 'Alt+Enter'나 연이은 공백은 입력하지 말 것</t>
    <phoneticPr fontId="15" type="noConversion"/>
  </si>
  <si>
    <t>10. 펀드명, 회사명 등은 정식명칭을 기입</t>
    <phoneticPr fontId="15" type="noConversion"/>
  </si>
  <si>
    <t>11. 해당사항이 없을 경우 "0"이나 "-"를 입력하지 말고, 공란인 상태로 제출</t>
    <phoneticPr fontId="15" type="noConversion"/>
  </si>
  <si>
    <t>대펀변경여부</t>
    <phoneticPr fontId="4" type="noConversion"/>
  </si>
  <si>
    <t>투자기간후</t>
    <phoneticPr fontId="4" type="noConversion"/>
  </si>
  <si>
    <t>투자기간내</t>
    <phoneticPr fontId="4" type="noConversion"/>
  </si>
  <si>
    <t>O</t>
    <phoneticPr fontId="4" type="noConversion"/>
  </si>
  <si>
    <t>인사총무</t>
    <phoneticPr fontId="4" type="noConversion"/>
  </si>
  <si>
    <t>운용펀드</t>
  </si>
  <si>
    <t>만기일</t>
    <phoneticPr fontId="4" type="noConversion"/>
  </si>
  <si>
    <t>Fund 10호</t>
  </si>
  <si>
    <t>Fund 12호</t>
    <phoneticPr fontId="4" type="noConversion"/>
  </si>
  <si>
    <t>투자집행률</t>
    <phoneticPr fontId="4" type="noConversion"/>
  </si>
  <si>
    <t>지위</t>
    <phoneticPr fontId="4" type="noConversion"/>
  </si>
  <si>
    <t>OOO, XXX</t>
    <phoneticPr fontId="4" type="noConversion"/>
  </si>
  <si>
    <t>OOO, XXX, AAA</t>
    <phoneticPr fontId="4" type="noConversion"/>
  </si>
  <si>
    <t>BBB, CCC, DDD</t>
    <phoneticPr fontId="4" type="noConversion"/>
  </si>
  <si>
    <t>XXX, AAA</t>
    <phoneticPr fontId="4" type="noConversion"/>
  </si>
  <si>
    <t>OOO, AAA, CCC</t>
    <phoneticPr fontId="4" type="noConversion"/>
  </si>
  <si>
    <t>DDD</t>
    <phoneticPr fontId="4" type="noConversion"/>
  </si>
  <si>
    <t>AAA, CCC, XXX</t>
    <phoneticPr fontId="4" type="noConversion"/>
  </si>
  <si>
    <t>DDD, FFF</t>
    <phoneticPr fontId="4" type="noConversion"/>
  </si>
  <si>
    <t>청산예정일</t>
    <phoneticPr fontId="4" type="noConversion"/>
  </si>
  <si>
    <t xml:space="preserve">  3-2. 핵심운용인력 개별기업 투자성과</t>
  </si>
  <si>
    <t>3-3. 핵심운용인력 운용중인 펀드</t>
    <phoneticPr fontId="4" type="noConversion"/>
  </si>
  <si>
    <t xml:space="preserve">  3-3. 핵심운용인력 운용중인 펀드</t>
    <phoneticPr fontId="4" type="noConversion"/>
  </si>
  <si>
    <t xml:space="preserve"> ■ 운용사(임직원 및 기타 특수관계인 포함) 및 조합 운영 등과 관련된 위법사례에 대해 모두 기재(계류중인 민·형사건, 기사화된 건 등 포함)</t>
    <phoneticPr fontId="4" type="noConversion"/>
  </si>
  <si>
    <t>발굴+심사</t>
    <phoneticPr fontId="4" type="noConversion"/>
  </si>
  <si>
    <t xml:space="preserve"> ■ 대상기간 내에 신규 결성한 조합 기재</t>
    <phoneticPr fontId="4" type="noConversion"/>
  </si>
  <si>
    <t>성립일</t>
    <phoneticPr fontId="4" type="noConversion"/>
  </si>
  <si>
    <r>
      <t xml:space="preserve">1. </t>
    </r>
    <r>
      <rPr>
        <sz val="10"/>
        <color rgb="FFFF0000"/>
        <rFont val="맑은 고딕"/>
        <family val="3"/>
        <charset val="129"/>
        <scheme val="minor"/>
      </rPr>
      <t>"엑셀 2013" 이상 버전으로 작업 요망(2013 이하 버전에서는 콤보박스가 보이지 않을 수 있음)</t>
    </r>
    <phoneticPr fontId="4" type="noConversion"/>
  </si>
  <si>
    <r>
      <t xml:space="preserve"> ■ </t>
    </r>
    <r>
      <rPr>
        <u/>
        <sz val="10"/>
        <rFont val="맑은 고딕"/>
        <family val="3"/>
        <charset val="129"/>
        <scheme val="minor"/>
      </rPr>
      <t xml:space="preserve">"분배금액* "은 관리보수 및 펀드운영 관련 제비용은 차감하되, </t>
    </r>
    <r>
      <rPr>
        <u/>
        <sz val="10"/>
        <color rgb="FFFF0000"/>
        <rFont val="맑은 고딕"/>
        <family val="3"/>
        <charset val="129"/>
        <scheme val="minor"/>
      </rPr>
      <t>성과보수는 포함한 금액</t>
    </r>
    <r>
      <rPr>
        <sz val="10"/>
        <rFont val="맑은 고딕"/>
        <family val="3"/>
        <charset val="129"/>
        <scheme val="minor"/>
      </rPr>
      <t>으로 기재 (수익금에 성과보수가 포함 되도록 기재)</t>
    </r>
    <phoneticPr fontId="4" type="noConversion"/>
  </si>
  <si>
    <t>대펀(총괄)</t>
    <phoneticPr fontId="4" type="noConversion"/>
  </si>
  <si>
    <t>Fund 7호</t>
    <phoneticPr fontId="4" type="noConversion"/>
  </si>
  <si>
    <t>가치 산정 근거(상세히)</t>
    <phoneticPr fontId="4" type="noConversion"/>
  </si>
  <si>
    <t>Company E</t>
    <phoneticPr fontId="4" type="noConversion"/>
  </si>
  <si>
    <t>ICT제조</t>
    <phoneticPr fontId="4" type="noConversion"/>
  </si>
  <si>
    <t>유통</t>
    <phoneticPr fontId="4" type="noConversion"/>
  </si>
  <si>
    <t>ICT서비스</t>
    <phoneticPr fontId="4" type="noConversion"/>
  </si>
  <si>
    <t>게임</t>
    <phoneticPr fontId="4" type="noConversion"/>
  </si>
  <si>
    <t>5G</t>
    <phoneticPr fontId="4" type="noConversion"/>
  </si>
  <si>
    <t>블록체인</t>
    <phoneticPr fontId="4" type="noConversion"/>
  </si>
  <si>
    <t>빅데이터</t>
    <phoneticPr fontId="4" type="noConversion"/>
  </si>
  <si>
    <t>AI</t>
    <phoneticPr fontId="4" type="noConversion"/>
  </si>
  <si>
    <t>구분</t>
    <phoneticPr fontId="4" type="noConversion"/>
  </si>
  <si>
    <t>관리보수</t>
    <phoneticPr fontId="4" type="noConversion"/>
  </si>
  <si>
    <t>제안내용</t>
    <phoneticPr fontId="4" type="noConversion"/>
  </si>
  <si>
    <t>중소기업창업투자조합</t>
    <phoneticPr fontId="4" type="noConversion"/>
  </si>
  <si>
    <t>한국벤처투자조합</t>
    <phoneticPr fontId="4" type="noConversion"/>
  </si>
  <si>
    <t>신기술사업투자조합</t>
    <phoneticPr fontId="4" type="noConversion"/>
  </si>
  <si>
    <t>수행업무 기술(구체적으로)</t>
    <phoneticPr fontId="4" type="noConversion"/>
  </si>
  <si>
    <t>대표펀드 매니저</t>
    <phoneticPr fontId="4" type="noConversion"/>
  </si>
  <si>
    <t>핵심운용인력</t>
    <phoneticPr fontId="4" type="noConversion"/>
  </si>
  <si>
    <r>
      <t xml:space="preserve">영업이익률
</t>
    </r>
    <r>
      <rPr>
        <sz val="10"/>
        <rFont val="맑은 고딕"/>
        <family val="3"/>
        <charset val="129"/>
        <scheme val="minor"/>
      </rPr>
      <t>(영업수익/영업비용)</t>
    </r>
    <phoneticPr fontId="4" type="noConversion"/>
  </si>
  <si>
    <r>
      <t xml:space="preserve">자기자본순수익률
</t>
    </r>
    <r>
      <rPr>
        <sz val="10"/>
        <rFont val="맑은 고딕"/>
        <family val="3"/>
        <charset val="129"/>
        <scheme val="minor"/>
      </rPr>
      <t>(당기순이익/자본총계)</t>
    </r>
    <phoneticPr fontId="4" type="noConversion"/>
  </si>
  <si>
    <r>
      <t xml:space="preserve">청산시(or 공고 전일)까지 
</t>
    </r>
    <r>
      <rPr>
        <b/>
        <sz val="10"/>
        <color rgb="FFFF0000"/>
        <rFont val="맑은 고딕"/>
        <family val="3"/>
        <charset val="129"/>
        <scheme val="minor"/>
      </rPr>
      <t xml:space="preserve">유지된 </t>
    </r>
    <r>
      <rPr>
        <b/>
        <sz val="10"/>
        <color theme="0"/>
        <rFont val="맑은 고딕"/>
        <family val="3"/>
        <charset val="129"/>
        <scheme val="minor"/>
      </rPr>
      <t>핵심운용인력</t>
    </r>
  </si>
  <si>
    <t>ex.홍길동, 김철수, 박영희</t>
    <phoneticPr fontId="4" type="noConversion"/>
  </si>
  <si>
    <t>ex. 홍길동, 김철수</t>
    <phoneticPr fontId="4" type="noConversion"/>
  </si>
  <si>
    <r>
      <t xml:space="preserve">3. 셀항목 및 테이블 형태 / 열 삽입 / 글자폰트 </t>
    </r>
    <r>
      <rPr>
        <b/>
        <sz val="10"/>
        <color rgb="FFFF0000"/>
        <rFont val="맑은 고딕"/>
        <family val="3"/>
        <charset val="129"/>
        <scheme val="minor"/>
      </rPr>
      <t>변경 불가</t>
    </r>
    <phoneticPr fontId="15" type="noConversion"/>
  </si>
  <si>
    <r>
      <t xml:space="preserve">4. 행이 부족한 경우 </t>
    </r>
    <r>
      <rPr>
        <b/>
        <sz val="10"/>
        <color rgb="FF0070C0"/>
        <rFont val="맑은 고딕"/>
        <family val="3"/>
        <charset val="129"/>
        <scheme val="minor"/>
      </rPr>
      <t>행삽입</t>
    </r>
    <r>
      <rPr>
        <sz val="10"/>
        <color theme="1"/>
        <rFont val="맑은 고딕"/>
        <family val="3"/>
        <charset val="129"/>
        <scheme val="minor"/>
      </rPr>
      <t xml:space="preserve">을 통해 데이터 입력(지정된 범위 내에서만 행 삽입) </t>
    </r>
    <phoneticPr fontId="15" type="noConversion"/>
  </si>
  <si>
    <t>김철수</t>
    <phoneticPr fontId="4" type="noConversion"/>
  </si>
  <si>
    <t>박영희</t>
    <phoneticPr fontId="4" type="noConversion"/>
  </si>
  <si>
    <t>(예시) 투자검토, 
멘토링 등 협력활동</t>
    <phoneticPr fontId="4" type="noConversion"/>
  </si>
  <si>
    <t>성과보수</t>
    <phoneticPr fontId="4" type="noConversion"/>
  </si>
  <si>
    <t xml:space="preserve">   * 본 자료에 허위사실 또는 중대한 오류가 발견되거나 고의적으로 자료를 누락한 것이 발견된 경우에는</t>
    <phoneticPr fontId="4" type="noConversion"/>
  </si>
  <si>
    <t>벤처투자조합</t>
    <phoneticPr fontId="4" type="noConversion"/>
  </si>
  <si>
    <r>
      <t xml:space="preserve"> ■ </t>
    </r>
    <r>
      <rPr>
        <u/>
        <sz val="10"/>
        <rFont val="맑은 고딕"/>
        <family val="3"/>
        <charset val="129"/>
        <scheme val="minor"/>
      </rPr>
      <t>모든 경력(NON-VC 기간 포함)을 기록하되, 반드시 경력 증빙서류로 확인이 되어야 함</t>
    </r>
    <phoneticPr fontId="4" type="noConversion"/>
  </si>
  <si>
    <r>
      <rPr>
        <sz val="10"/>
        <rFont val="맑은 고딕"/>
        <family val="3"/>
        <charset val="129"/>
        <scheme val="minor"/>
      </rPr>
      <t xml:space="preserve"> ■ </t>
    </r>
    <r>
      <rPr>
        <u/>
        <sz val="10"/>
        <rFont val="맑은 고딕"/>
        <family val="3"/>
        <charset val="129"/>
        <scheme val="minor"/>
      </rPr>
      <t>각각 핵심운용인력별로 대상기간내에 투자한 건만 작성(타 운용사 재직시의 투자, 회수 실적도 포함)</t>
    </r>
    <r>
      <rPr>
        <u/>
        <sz val="10"/>
        <color theme="1"/>
        <rFont val="맑은 고딕"/>
        <family val="3"/>
        <charset val="129"/>
        <scheme val="minor"/>
      </rPr>
      <t xml:space="preserve">  </t>
    </r>
    <r>
      <rPr>
        <b/>
        <u/>
        <sz val="10"/>
        <color rgb="FF0000FF"/>
        <rFont val="맑은 고딕"/>
        <family val="3"/>
        <charset val="129"/>
        <scheme val="minor"/>
      </rPr>
      <t>※성공, 실패 사례 모두 기재할 것</t>
    </r>
    <phoneticPr fontId="4" type="noConversion"/>
  </si>
  <si>
    <t>기타(해외상장 등)</t>
    <phoneticPr fontId="4" type="noConversion"/>
  </si>
  <si>
    <t>주목적분야/투자의무비율</t>
    <phoneticPr fontId="15" type="noConversion"/>
  </si>
  <si>
    <t>보수체계 등 특이사항 기재</t>
  </si>
  <si>
    <t>OOO분야에 OO%이상 투자</t>
    <phoneticPr fontId="4" type="noConversion"/>
  </si>
  <si>
    <t>기준수익률(O%), 
초과수익의 OO%</t>
    <phoneticPr fontId="15" type="noConversion"/>
  </si>
  <si>
    <t xml:space="preserve"> ■ 금액은 백만원단위로 기재(소수점 첫째자리에서 반올림)</t>
    <phoneticPr fontId="4" type="noConversion"/>
  </si>
  <si>
    <t xml:space="preserve"> ■ 금액은 백만원 단위로 기재하되, 백만원 이하금액은 소수점 첫째자리에서 반올림</t>
    <phoneticPr fontId="4" type="noConversion"/>
  </si>
  <si>
    <t>IPO(코스닥 등)</t>
    <phoneticPr fontId="4" type="noConversion"/>
  </si>
  <si>
    <t xml:space="preserve"> ■ 투자기구는 벤처투자조합, 한국벤처투자조합(KVF), 신기술사업투자조합, 기업구조조정투자(CRC) 등 관련 근거법령 상의 투자기구를 기입(콤보박스에 해당하는 투자기구만 기재) </t>
    <phoneticPr fontId="4" type="noConversion"/>
  </si>
  <si>
    <t>벤처투자조합</t>
  </si>
  <si>
    <t>1-0. 제안펀드</t>
    <phoneticPr fontId="4" type="noConversion"/>
  </si>
  <si>
    <t>투자제한 없음</t>
    <phoneticPr fontId="4" type="noConversion"/>
  </si>
  <si>
    <t xml:space="preserve">                         (증빙서류 예시) 신주발행동의공문(or 이사회의사록)+(실제 신주발행 여부 확인이 가능한)등기부등본, 구주 주식매매계약서 사본(or 피투자기업에서 발행한 구주거래확인서)등 </t>
    <phoneticPr fontId="4" type="noConversion"/>
  </si>
  <si>
    <t>2. 각 Sheet 작성 시 작성 시트 상단의 "작성방식" 준수</t>
    <phoneticPr fontId="4" type="noConversion"/>
  </si>
  <si>
    <t>12. 제시 자료는 관련 증빙으로 확인 가능해야 함(추가 증빙자료 요청할 수 있음)</t>
    <phoneticPr fontId="15" type="noConversion"/>
  </si>
  <si>
    <t>010-xxxx-xxxx</t>
  </si>
  <si>
    <t>이메일</t>
    <phoneticPr fontId="4" type="noConversion"/>
  </si>
  <si>
    <t>@</t>
    <phoneticPr fontId="4" type="noConversion"/>
  </si>
  <si>
    <t>LOI</t>
  </si>
  <si>
    <t>LOI</t>
    <phoneticPr fontId="4" type="noConversion"/>
  </si>
  <si>
    <t>LOC</t>
  </si>
  <si>
    <t>LOC</t>
    <phoneticPr fontId="4" type="noConversion"/>
  </si>
  <si>
    <r>
      <t xml:space="preserve"> ■ </t>
    </r>
    <r>
      <rPr>
        <u/>
        <sz val="10"/>
        <color theme="1"/>
        <rFont val="맑은 고딕"/>
        <family val="3"/>
        <charset val="129"/>
        <scheme val="minor"/>
      </rPr>
      <t>대상기간 내에 운용 중인 혹은 청산한 펀드 전체를 기재</t>
    </r>
    <phoneticPr fontId="4" type="noConversion"/>
  </si>
  <si>
    <r>
      <t xml:space="preserve"> ■ </t>
    </r>
    <r>
      <rPr>
        <u/>
        <sz val="10"/>
        <color theme="1"/>
        <rFont val="맑은 고딕"/>
        <family val="3"/>
        <charset val="129"/>
        <scheme val="minor"/>
      </rPr>
      <t>대상기간 내에 청산 완료된 모든 펀드 기재(청산중인 펀드는 제외)</t>
    </r>
    <r>
      <rPr>
        <sz val="10"/>
        <color theme="1"/>
        <rFont val="맑은 고딕"/>
        <family val="3"/>
        <charset val="129"/>
        <scheme val="minor"/>
      </rPr>
      <t xml:space="preserve"> </t>
    </r>
    <r>
      <rPr>
        <sz val="10"/>
        <color rgb="FF0000FF"/>
        <rFont val="맑은 고딕"/>
        <family val="3"/>
        <charset val="129"/>
        <scheme val="minor"/>
      </rPr>
      <t>※성공, 실패 사례 모두 기재할 것</t>
    </r>
    <phoneticPr fontId="4" type="noConversion"/>
  </si>
  <si>
    <r>
      <t xml:space="preserve"> ■ </t>
    </r>
    <r>
      <rPr>
        <u/>
        <sz val="10"/>
        <rFont val="맑은 고딕"/>
        <family val="3"/>
        <charset val="129"/>
        <scheme val="minor"/>
      </rPr>
      <t>KIF 출자 펀드 청산 이력이 있는 운용사만 기재</t>
    </r>
    <phoneticPr fontId="4" type="noConversion"/>
  </si>
  <si>
    <t>20XX-01-01</t>
    <phoneticPr fontId="4" type="noConversion"/>
  </si>
  <si>
    <t>20XX-12-31</t>
    <phoneticPr fontId="4" type="noConversion"/>
  </si>
  <si>
    <t>투자원금(주식 전환시만 제3자 거래가 평가금액 반영)</t>
    <phoneticPr fontId="4" type="noConversion"/>
  </si>
  <si>
    <t>투자기업 Company E가 XXX운용사로 부터 추가투자 
유치(단가 20,000주*200,000원, 일자 2018. 1. 1) ※증빙제출 필수</t>
    <phoneticPr fontId="4" type="noConversion"/>
  </si>
  <si>
    <t>20xx-01-01</t>
    <phoneticPr fontId="4" type="noConversion"/>
  </si>
  <si>
    <t>20xx-12-31</t>
    <phoneticPr fontId="4" type="noConversion"/>
  </si>
  <si>
    <t>-</t>
    <phoneticPr fontId="4" type="noConversion"/>
  </si>
  <si>
    <t>2-1. 청산펀드 총괄</t>
    <phoneticPr fontId="4" type="noConversion"/>
  </si>
  <si>
    <t>2-3. KIF펀드 운용실적</t>
    <phoneticPr fontId="4" type="noConversion"/>
  </si>
  <si>
    <t>2-2-1. 운용중인펀드 세부내역</t>
    <phoneticPr fontId="4" type="noConversion"/>
  </si>
  <si>
    <t>2-2. 운용중인펀드 총괄</t>
    <phoneticPr fontId="4" type="noConversion"/>
  </si>
  <si>
    <t>2-1-1. 청산펀드 세부내역</t>
    <phoneticPr fontId="4" type="noConversion"/>
  </si>
  <si>
    <r>
      <t xml:space="preserve">투자기간
</t>
    </r>
    <r>
      <rPr>
        <sz val="11"/>
        <color theme="0"/>
        <rFont val="돋움"/>
        <family val="3"/>
        <charset val="129"/>
      </rPr>
      <t>(종료일)</t>
    </r>
    <phoneticPr fontId="4" type="noConversion"/>
  </si>
  <si>
    <t>연락처</t>
    <phoneticPr fontId="4" type="noConversion"/>
  </si>
  <si>
    <t>청산중</t>
    <phoneticPr fontId="4" type="noConversion"/>
  </si>
  <si>
    <t>핵심운용인력 구분</t>
    <phoneticPr fontId="4" type="noConversion"/>
  </si>
  <si>
    <t>운용인력수</t>
    <phoneticPr fontId="4" type="noConversion"/>
  </si>
  <si>
    <t>-</t>
    <phoneticPr fontId="4" type="noConversion"/>
  </si>
  <si>
    <t xml:space="preserve">                         (미회수 가치 불인정) 옵션 권리가 행사되지 않은 CB, BW 의 전환가액(행사가액), 공정가치평가법(제3자 거래만 인정)에 의한 투자자산 가치 불인정 ※ 옵션 권리가 일부만 행사된 경우, 해당 전환주식수애 대해서만 제3자 거래가 인정</t>
    <phoneticPr fontId="4" type="noConversion"/>
  </si>
  <si>
    <t>주요사업분야</t>
    <phoneticPr fontId="4" type="noConversion"/>
  </si>
  <si>
    <t>여</t>
  </si>
  <si>
    <t>여</t>
    <phoneticPr fontId="4" type="noConversion"/>
  </si>
  <si>
    <t>부</t>
  </si>
  <si>
    <t>부</t>
    <phoneticPr fontId="4" type="noConversion"/>
  </si>
  <si>
    <t>물류</t>
    <phoneticPr fontId="4" type="noConversion"/>
  </si>
  <si>
    <t>우수투자 사유(간략히)</t>
    <phoneticPr fontId="4" type="noConversion"/>
  </si>
  <si>
    <t>3-4. 핵심운용인력 우수 투자 실적</t>
    <phoneticPr fontId="4" type="noConversion"/>
  </si>
  <si>
    <t xml:space="preserve">     ※ 미회수 투자자산 금액(비상장기업)도 3-2. sheet와 동일하게 작성</t>
    <phoneticPr fontId="4" type="noConversion"/>
  </si>
  <si>
    <t xml:space="preserve"> ■ 확약 여부 : 'LOC, LOI, 미정'으로 구분 작성</t>
    <phoneticPr fontId="4" type="noConversion"/>
  </si>
  <si>
    <t xml:space="preserve">  2-1. 청산펀드 총괄</t>
    <phoneticPr fontId="4" type="noConversion"/>
  </si>
  <si>
    <t xml:space="preserve">   2-1-1. 청산펀드 세부내역</t>
    <phoneticPr fontId="4" type="noConversion"/>
  </si>
  <si>
    <t xml:space="preserve">  2-2. 운용중인 펀드 총괄</t>
    <phoneticPr fontId="4" type="noConversion"/>
  </si>
  <si>
    <t xml:space="preserve">   2-2-1. 운용중인 펀드 세부내역</t>
    <phoneticPr fontId="4" type="noConversion"/>
  </si>
  <si>
    <t xml:space="preserve">  2-3. KIF 펀드 운용실적</t>
    <phoneticPr fontId="4" type="noConversion"/>
  </si>
  <si>
    <t xml:space="preserve">  3-4. 핵심운용인력 우수 투자 실적</t>
    <phoneticPr fontId="4" type="noConversion"/>
  </si>
  <si>
    <t>(예시) 투자기업 간 네트워킹을 통한 사업연계 등</t>
    <phoneticPr fontId="4" type="noConversion"/>
  </si>
  <si>
    <t>(예시) 초기투자 후 성공적 밸류업</t>
    <phoneticPr fontId="4" type="noConversion"/>
  </si>
  <si>
    <t>투자예정자산</t>
    <phoneticPr fontId="4" type="noConversion"/>
  </si>
  <si>
    <t>최초투자일</t>
    <phoneticPr fontId="4" type="noConversion"/>
  </si>
  <si>
    <t>ICT여부*</t>
    <phoneticPr fontId="4" type="noConversion"/>
  </si>
  <si>
    <t>ex.홍길동, 김철수, 박영희</t>
  </si>
  <si>
    <t>ex.홍길동</t>
    <phoneticPr fontId="4" type="noConversion"/>
  </si>
  <si>
    <t>초기스타트업</t>
    <phoneticPr fontId="4" type="noConversion"/>
  </si>
  <si>
    <t>청산 예정일</t>
    <phoneticPr fontId="4" type="noConversion"/>
  </si>
  <si>
    <t>청산일</t>
    <phoneticPr fontId="4" type="noConversion"/>
  </si>
  <si>
    <t>IRR</t>
    <phoneticPr fontId="4" type="noConversion"/>
  </si>
  <si>
    <t>발굴기여도</t>
    <phoneticPr fontId="4" type="noConversion"/>
  </si>
  <si>
    <t>발굴기여율</t>
    <phoneticPr fontId="4" type="noConversion"/>
  </si>
  <si>
    <r>
      <rPr>
        <sz val="10"/>
        <rFont val="맑은 고딕"/>
        <family val="3"/>
        <charset val="129"/>
        <scheme val="minor"/>
      </rPr>
      <t xml:space="preserve"> ■ </t>
    </r>
    <r>
      <rPr>
        <u/>
        <sz val="10"/>
        <rFont val="맑은 고딕"/>
        <family val="3"/>
        <charset val="129"/>
        <scheme val="minor"/>
      </rPr>
      <t xml:space="preserve">직접적으로 투자기업의 발굴에 </t>
    </r>
    <r>
      <rPr>
        <b/>
        <u/>
        <sz val="10"/>
        <rFont val="맑은 고딕"/>
        <family val="3"/>
        <charset val="129"/>
        <scheme val="minor"/>
      </rPr>
      <t>참여</t>
    </r>
    <r>
      <rPr>
        <u/>
        <sz val="10"/>
        <rFont val="맑은 고딕"/>
        <family val="3"/>
        <charset val="129"/>
        <scheme val="minor"/>
      </rPr>
      <t>한 경우만 기재(</t>
    </r>
    <r>
      <rPr>
        <b/>
        <u/>
        <sz val="10"/>
        <color rgb="FF0000CC"/>
        <rFont val="맑은 고딕"/>
        <family val="3"/>
        <charset val="129"/>
        <scheme val="minor"/>
      </rPr>
      <t>벤처투자종합정보시스템VICS 보고 기준 기여율 기입(※누락사항 없는지 확인요망), 투심 보고서, 준법감시 보고서 등에 "발굴" 증빙이 가능한 건만 기재</t>
    </r>
    <r>
      <rPr>
        <u/>
        <sz val="10"/>
        <color rgb="FF0000CC"/>
        <rFont val="맑은 고딕"/>
        <family val="3"/>
        <charset val="129"/>
        <scheme val="minor"/>
      </rPr>
      <t>)</t>
    </r>
    <r>
      <rPr>
        <u/>
        <sz val="10"/>
        <rFont val="맑은 고딕"/>
        <family val="3"/>
        <charset val="129"/>
        <scheme val="minor"/>
      </rPr>
      <t xml:space="preserve"> </t>
    </r>
    <phoneticPr fontId="4" type="noConversion"/>
  </si>
  <si>
    <t>본 제안 조합</t>
    <phoneticPr fontId="4" type="noConversion"/>
  </si>
  <si>
    <t>-</t>
    <phoneticPr fontId="4" type="noConversion"/>
  </si>
  <si>
    <t>미회수</t>
    <phoneticPr fontId="4" type="noConversion"/>
  </si>
  <si>
    <t>20,000주*200,000원(기관투자자 10억이상 투자거래단가)</t>
    <phoneticPr fontId="4" type="noConversion"/>
  </si>
  <si>
    <t>10,000주*150,000원(KOSDAQ, 2022.7.25 종가)</t>
    <phoneticPr fontId="4" type="noConversion"/>
  </si>
  <si>
    <t>ex.홍길동, 김철수, 전현무, 박나래</t>
    <phoneticPr fontId="4" type="noConversion"/>
  </si>
  <si>
    <t>ex.홍길동, 전현무</t>
    <phoneticPr fontId="4" type="noConversion"/>
  </si>
  <si>
    <t>O</t>
  </si>
  <si>
    <t>퇴사</t>
    <phoneticPr fontId="4" type="noConversion"/>
  </si>
  <si>
    <t>N</t>
  </si>
  <si>
    <t>Y(XXX사)</t>
  </si>
  <si>
    <r>
      <t xml:space="preserve">변경사유
</t>
    </r>
    <r>
      <rPr>
        <sz val="10"/>
        <color theme="0"/>
        <rFont val="맑은 고딕"/>
        <family val="3"/>
        <charset val="129"/>
        <scheme val="minor"/>
      </rPr>
      <t>(Co-GP사 
인력 여부 표시)</t>
    </r>
    <phoneticPr fontId="4" type="noConversion"/>
  </si>
  <si>
    <t>조합성격</t>
    <phoneticPr fontId="4" type="noConversion"/>
  </si>
  <si>
    <t>주요 투자분야</t>
    <phoneticPr fontId="4" type="noConversion"/>
  </si>
  <si>
    <t>프로젝트펀드</t>
  </si>
  <si>
    <t>프로젝트펀드</t>
    <phoneticPr fontId="4" type="noConversion"/>
  </si>
  <si>
    <t>블라인드펀드</t>
  </si>
  <si>
    <t>블라인드펀드</t>
    <phoneticPr fontId="4" type="noConversion"/>
  </si>
  <si>
    <t>문화</t>
    <phoneticPr fontId="4" type="noConversion"/>
  </si>
  <si>
    <t>창업초기</t>
    <phoneticPr fontId="4" type="noConversion"/>
  </si>
  <si>
    <t xml:space="preserve"> ■ 조합성격 : 블라인드 펀드 : 투자대상을 미리 확정하지 않고 조성되는 펀드 / 프로젝트 펀드 : 투자대상을 미리 확정한 이후 조성되는 펀드</t>
    <phoneticPr fontId="4" type="noConversion"/>
  </si>
  <si>
    <t xml:space="preserve"> ■ 주요 투자분야 : 투자의 주목적이 문화컨텐츠인 경우 "문화"로 기술, 그 외는 투자분야 기재(창업초기, 디지털뉴딜, 소부장 등)</t>
    <phoneticPr fontId="4" type="noConversion"/>
  </si>
  <si>
    <t xml:space="preserve"> ■ 공동운용사(Co-GP) 여부("Y","N")를 기재하고, "Y"일 경우 괄호에 해당 Co-GP명을 기재</t>
    <phoneticPr fontId="4" type="noConversion"/>
  </si>
  <si>
    <r>
      <t xml:space="preserve"> ■ "펀드 설립시 핵심운용인력"은 최초 규약상 핵심운용인력으로 명기된 </t>
    </r>
    <r>
      <rPr>
        <b/>
        <sz val="10"/>
        <rFont val="맑은 고딕"/>
        <family val="3"/>
        <charset val="129"/>
        <scheme val="minor"/>
      </rPr>
      <t>모든 인력을 기</t>
    </r>
    <r>
      <rPr>
        <b/>
        <sz val="10"/>
        <color theme="1"/>
        <rFont val="맑은 고딕"/>
        <family val="3"/>
        <charset val="129"/>
        <scheme val="minor"/>
      </rPr>
      <t>재 (CO-GP사 운용인력 포함 기재</t>
    </r>
    <r>
      <rPr>
        <sz val="10"/>
        <color theme="1"/>
        <rFont val="맑은 고딕"/>
        <family val="3"/>
        <charset val="129"/>
        <scheme val="minor"/>
      </rPr>
      <t>)</t>
    </r>
    <phoneticPr fontId="4" type="noConversion"/>
  </si>
  <si>
    <t>2-4. 본계정 투자내역</t>
    <phoneticPr fontId="4" type="noConversion"/>
  </si>
  <si>
    <t>투자자산(기업명)</t>
    <phoneticPr fontId="4" type="noConversion"/>
  </si>
  <si>
    <t>주요 사업분야</t>
    <phoneticPr fontId="4" type="noConversion"/>
  </si>
  <si>
    <t>(단위: 백만원, %)</t>
  </si>
  <si>
    <t>바이오</t>
  </si>
  <si>
    <t>게임</t>
  </si>
  <si>
    <t>유통</t>
  </si>
  <si>
    <t>IT제조</t>
  </si>
  <si>
    <t>물류</t>
  </si>
  <si>
    <t xml:space="preserve">      ① 상장기업(코스피, 코스닥, 코넥스) : 공고 전일 종가(7/25)를 기준으로 작성</t>
    <phoneticPr fontId="4" type="noConversion"/>
  </si>
  <si>
    <t xml:space="preserve"> ■ 회수방법은 IPO, M&amp;A, 만기상환 등 실제 회수방식을 기재 (회수 중인 종목은 ‘미회수’로 기재)</t>
    <phoneticPr fontId="4" type="noConversion"/>
  </si>
  <si>
    <t xml:space="preserve"> ■ 투자형태는 신주(보통주), 신주(RCPS), 구주, CB, BW, PF(프로젝트투자), 상장주식, LP 지분인수 등 투자한 형태를 기재</t>
    <phoneticPr fontId="4" type="noConversion"/>
  </si>
  <si>
    <t xml:space="preserve">  2-4. 본계정 투자내역</t>
    <phoneticPr fontId="4" type="noConversion"/>
  </si>
  <si>
    <t>10,000주*150,000원(코스닥, 2022.7.25일 종가)</t>
    <phoneticPr fontId="4" type="noConversion"/>
  </si>
  <si>
    <t xml:space="preserve"> ■ 조합성격 : 블라인드 펀드(투자대상을 미리 확정하지 않고 조성되는 펀드), (프로젝트 펀드) 투자대상을 미리 확정한 이후 조성되는 펀드</t>
    <phoneticPr fontId="4" type="noConversion"/>
  </si>
  <si>
    <t>투자형태</t>
    <phoneticPr fontId="4" type="noConversion"/>
  </si>
  <si>
    <t xml:space="preserve"> ■ ICT 여부는 산업분류에 따른 정보통신 관련 업종 및 사업내용에 ICT 융합 내용이 있을 경우 '여'로 표시</t>
    <phoneticPr fontId="4" type="noConversion"/>
  </si>
  <si>
    <t>Fund 4호</t>
    <phoneticPr fontId="4" type="noConversion"/>
  </si>
  <si>
    <t>Fund 6호</t>
    <phoneticPr fontId="4" type="noConversion"/>
  </si>
  <si>
    <t>Company D</t>
    <phoneticPr fontId="4" type="noConversion"/>
  </si>
  <si>
    <t>Company E</t>
    <phoneticPr fontId="4" type="noConversion"/>
  </si>
  <si>
    <t>Company F</t>
    <phoneticPr fontId="4" type="noConversion"/>
  </si>
  <si>
    <t>Company G</t>
    <phoneticPr fontId="4" type="noConversion"/>
  </si>
  <si>
    <t>디지털혁신(딥테크)</t>
    <phoneticPr fontId="4" type="noConversion"/>
  </si>
  <si>
    <t>디지털혁신(일반)</t>
    <phoneticPr fontId="4" type="noConversion"/>
  </si>
  <si>
    <t>글로벌진출</t>
    <phoneticPr fontId="4" type="noConversion"/>
  </si>
  <si>
    <t>2023년도 KIF 업무집행조합원 선정 제안서</t>
    <phoneticPr fontId="4" type="noConversion"/>
  </si>
  <si>
    <t>ICT</t>
    <phoneticPr fontId="4" type="noConversion"/>
  </si>
  <si>
    <t xml:space="preserve"> ■ 주요 투자분야 : 투자의 주목적이 문화컨텐츠인 경우 "문화"로 기술, 그 외는 투자분야 기재(창업초기, 비대면, 소부장 등)</t>
    <phoneticPr fontId="4" type="noConversion"/>
  </si>
  <si>
    <t>10,000주*150,000원(코스닥, 2023.5.17일 종가)</t>
    <phoneticPr fontId="4" type="noConversion"/>
  </si>
  <si>
    <t>개인투자조합</t>
    <phoneticPr fontId="4" type="noConversion"/>
  </si>
  <si>
    <t xml:space="preserve"> ■ KIF 내 벤처리움(KTOA창업지원센터) 입주기업 등에 대한 투자검토, 멘토링 등 협력활동 방안 자율 작성</t>
    <phoneticPr fontId="4" type="noConversion"/>
  </si>
  <si>
    <t>기타(역외펀드 등)</t>
    <phoneticPr fontId="4" type="noConversion"/>
  </si>
  <si>
    <t>벤처리움</t>
    <phoneticPr fontId="4" type="noConversion"/>
  </si>
  <si>
    <t>➀약정총액 대비 비율(%), ➁KIF출자(약정)금의 배수 중 택1 하여 제안(단, 딥테크 분야는 총약정액의 70% 이상 투자하되 선택분야(운용사 제안)에 총약정액의 30% 이상 투자, ICT분야 규제샌드박스 기업에 30억 이상 투자)</t>
    <phoneticPr fontId="4" type="noConversion"/>
  </si>
  <si>
    <t xml:space="preserve"> ■ KIF 출자약정액 : 디지털혁신(딥테크 200억원, 일반 100억), 글로벌진출(100억), 초기스타트업(70억원), 벤처리움(30억)</t>
    <phoneticPr fontId="4" type="noConversion"/>
  </si>
  <si>
    <t xml:space="preserve"> ■ 업무집행조합원 출자약정액 : 약정총액의 1% 이상(공동GP인 경우 각 운용사 모두 1% 이상 출자약정)</t>
    <phoneticPr fontId="4" type="noConversion"/>
  </si>
  <si>
    <t>개인투자조합</t>
  </si>
  <si>
    <t>PEF(창업벤처전용 등)</t>
  </si>
  <si>
    <t>PEF(창업벤처전용 등)</t>
    <phoneticPr fontId="4" type="noConversion"/>
  </si>
  <si>
    <t xml:space="preserve"> ■ 대상기간 : 2020. 1. 1 ~ 공고전일</t>
    <phoneticPr fontId="4" type="noConversion"/>
  </si>
  <si>
    <t xml:space="preserve"> ■ 대상기간 : 2019. 1. 1 ~ 공고전일</t>
    <phoneticPr fontId="4" type="noConversion"/>
  </si>
  <si>
    <t xml:space="preserve"> ■ 대상기간 : 2017. 1. 1 ~ 공고전일</t>
    <phoneticPr fontId="4" type="noConversion"/>
  </si>
  <si>
    <t xml:space="preserve"> ■ 공고전일 기준 운용중인 펀드(청산중인 펀드 포함) 기재</t>
    <phoneticPr fontId="4" type="noConversion"/>
  </si>
  <si>
    <r>
      <t xml:space="preserve"> ■ </t>
    </r>
    <r>
      <rPr>
        <u/>
        <sz val="10"/>
        <color theme="1"/>
        <rFont val="맑은 고딕"/>
        <family val="3"/>
        <charset val="129"/>
        <scheme val="minor"/>
      </rPr>
      <t>공고전일 기준 운용중인 펀드 기재(청산중인 펀드 포함)</t>
    </r>
    <phoneticPr fontId="4" type="noConversion"/>
  </si>
  <si>
    <t xml:space="preserve">      ① 상장기업(코스피, 코스닥, 코넥스) : 공고 전일 기준 종가를 기준으로 작성</t>
    <phoneticPr fontId="4" type="noConversion"/>
  </si>
  <si>
    <r>
      <t xml:space="preserve"> ■ </t>
    </r>
    <r>
      <rPr>
        <u/>
        <sz val="10"/>
        <color theme="1"/>
        <rFont val="맑은 고딕"/>
        <family val="3"/>
        <charset val="129"/>
        <scheme val="minor"/>
      </rPr>
      <t>공고전일 기준 보유중인 본계정 투자자산 및 최근 4년 내(2020.1.1.~) 회수완료 건 기재</t>
    </r>
    <phoneticPr fontId="4" type="noConversion"/>
  </si>
  <si>
    <r>
      <t xml:space="preserve"> ■ </t>
    </r>
    <r>
      <rPr>
        <u/>
        <sz val="10"/>
        <rFont val="맑은 고딕"/>
        <family val="3"/>
        <charset val="129"/>
        <scheme val="minor"/>
      </rPr>
      <t>공고전일 기준 핵심운용인력별로 운용중인 펀드(개인투자조합, PEF 등 포함) 기재(청산중인 펀드 포함)</t>
    </r>
    <phoneticPr fontId="4" type="noConversion"/>
  </si>
  <si>
    <r>
      <t xml:space="preserve"> ■ </t>
    </r>
    <r>
      <rPr>
        <sz val="10"/>
        <color rgb="FF0000FF"/>
        <rFont val="맑은 고딕"/>
        <family val="3"/>
        <charset val="129"/>
        <scheme val="minor"/>
      </rPr>
      <t xml:space="preserve">본 제안 조합 </t>
    </r>
    <r>
      <rPr>
        <sz val="10"/>
        <color theme="1"/>
        <rFont val="맑은 고딕"/>
        <family val="3"/>
        <charset val="129"/>
        <scheme val="minor"/>
      </rPr>
      <t>내역 포함 (성립일, 만기일, 청산예정일, 투자기간, 약정금액 등은 예정내역 기재)</t>
    </r>
    <phoneticPr fontId="4" type="noConversion"/>
  </si>
  <si>
    <t>기준수익률(IRR)</t>
    <phoneticPr fontId="4" type="noConversion"/>
  </si>
  <si>
    <r>
      <t xml:space="preserve">예시 : O%
</t>
    </r>
    <r>
      <rPr>
        <i/>
        <sz val="10"/>
        <color rgb="FF0000FF"/>
        <rFont val="맑은 고딕"/>
        <family val="3"/>
        <charset val="129"/>
        <scheme val="minor"/>
      </rPr>
      <t>(KIF권고기준) 7%. 단, 초기스타트업 : 5%, 벤처리움 : 3%</t>
    </r>
    <phoneticPr fontId="4" type="noConversion"/>
  </si>
  <si>
    <t>신청일</t>
    <phoneticPr fontId="4" type="noConversion"/>
  </si>
  <si>
    <t xml:space="preserve"> ■ 대상기간 : 2022. 1. 1 ~ 공고전일</t>
    <phoneticPr fontId="4" type="noConversion"/>
  </si>
  <si>
    <t>제안사 투자금</t>
    <phoneticPr fontId="4" type="noConversion"/>
  </si>
  <si>
    <t>투자재원</t>
    <phoneticPr fontId="4" type="noConversion"/>
  </si>
  <si>
    <t>펀드/고유계정</t>
    <phoneticPr fontId="4" type="noConversion"/>
  </si>
  <si>
    <t>OOO</t>
    <phoneticPr fontId="4" type="noConversion"/>
  </si>
  <si>
    <t>프로그램명</t>
    <phoneticPr fontId="4" type="noConversion"/>
  </si>
  <si>
    <t xml:space="preserve"> ■ 통신3사와 협력활동(벤처투자, 스타트업 육성사업 등) 실적 및 계획이 있을 경우 자율 작성</t>
    <phoneticPr fontId="4" type="noConversion"/>
  </si>
  <si>
    <t>실적 및 제안내용</t>
    <phoneticPr fontId="4" type="noConversion"/>
  </si>
  <si>
    <t>예시 : 벤처리움 입주업체 데모데이 등 참가(심사위원, 자문위원 참여), 투자유치활동에 대한 멘토링 등 지원</t>
    <phoneticPr fontId="4" type="noConversion"/>
  </si>
  <si>
    <t>선정 기업명</t>
    <phoneticPr fontId="4" type="noConversion"/>
  </si>
  <si>
    <t>14. 공동운용(Co-GP)로 제안시 운용사별로 각각 제출</t>
    <phoneticPr fontId="15" type="noConversion"/>
  </si>
  <si>
    <r>
      <t>13. 본 엑셀 화일명은 "</t>
    </r>
    <r>
      <rPr>
        <b/>
        <sz val="10"/>
        <color rgb="FFFF0000"/>
        <rFont val="맑은 고딕"/>
        <family val="3"/>
        <charset val="129"/>
        <scheme val="minor"/>
      </rPr>
      <t>제안사명</t>
    </r>
    <r>
      <rPr>
        <sz val="10"/>
        <color rgb="FFFF0000"/>
        <rFont val="맑은 고딕"/>
        <family val="3"/>
        <charset val="129"/>
        <scheme val="minor"/>
      </rPr>
      <t>_</t>
    </r>
    <r>
      <rPr>
        <b/>
        <sz val="10"/>
        <color rgb="FFFF0000"/>
        <rFont val="맑은 고딕"/>
        <family val="3"/>
        <charset val="129"/>
        <scheme val="minor"/>
      </rPr>
      <t>제안분야"</t>
    </r>
    <r>
      <rPr>
        <sz val="10"/>
        <color rgb="FFFF0000"/>
        <rFont val="맑은 고딕"/>
        <family val="3"/>
        <charset val="129"/>
        <scheme val="minor"/>
      </rPr>
      <t xml:space="preserve"> 로 표기(중복지원시 표지와 1-0. 제안펀드 시트만 복사하여 추가 작성요망)</t>
    </r>
    <phoneticPr fontId="15" type="noConversion"/>
  </si>
  <si>
    <t>타출자자 약정액</t>
    <phoneticPr fontId="15" type="noConversion"/>
  </si>
  <si>
    <t>부</t>
    <phoneticPr fontId="4" type="noConversion"/>
  </si>
  <si>
    <t>여</t>
    <phoneticPr fontId="4" type="noConversion"/>
  </si>
  <si>
    <t>장외매각</t>
    <phoneticPr fontId="4" type="noConversion"/>
  </si>
  <si>
    <t>헬스케어</t>
    <phoneticPr fontId="4" type="noConversion"/>
  </si>
  <si>
    <t xml:space="preserve"> ■ ICT 여부는 산업분류에 따른 정보통신 관련 업종 및 사업내용에 ICT 융합 내용이 있을 경우 '여'로 표시</t>
  </si>
  <si>
    <t>ICT여부*</t>
    <phoneticPr fontId="4" type="noConversion"/>
  </si>
  <si>
    <t>퇴사(김철수), CO-GP사 인력변경(박나래)</t>
    <phoneticPr fontId="4" type="noConversion"/>
  </si>
  <si>
    <r>
      <t xml:space="preserve">      ② 비상장기업 : 매수 이후 </t>
    </r>
    <r>
      <rPr>
        <b/>
        <u/>
        <sz val="10"/>
        <rFont val="맑은 고딕"/>
        <family val="3"/>
        <charset val="129"/>
        <scheme val="minor"/>
      </rPr>
      <t>공고전일 기준 2년이내 9.8억이상의 기관투자자</t>
    </r>
    <r>
      <rPr>
        <b/>
        <u/>
        <sz val="10"/>
        <color rgb="FFFF0000"/>
        <rFont val="맑은 고딕"/>
        <family val="3"/>
        <charset val="129"/>
        <scheme val="minor"/>
      </rPr>
      <t>(일반법인 제외)</t>
    </r>
    <r>
      <rPr>
        <b/>
        <u/>
        <sz val="10"/>
        <rFont val="맑은 고딕"/>
        <family val="3"/>
        <charset val="129"/>
        <scheme val="minor"/>
      </rPr>
      <t>와의 거래(구주거래 or 증자 등 )가 있는 경우(주금납입이 공고전일까지 완료된 경우만 인정</t>
    </r>
    <r>
      <rPr>
        <sz val="10"/>
        <rFont val="맑은 고딕"/>
        <family val="3"/>
        <charset val="129"/>
        <scheme val="minor"/>
      </rPr>
      <t>), 해당 시장가격 기준으로 작성하되 증빙서류(제출 필수)로 검증 가능한 건만 시장 가격으로 기재</t>
    </r>
    <phoneticPr fontId="4" type="noConversion"/>
  </si>
  <si>
    <t xml:space="preserve">                          비상장기업의 최근 2년 거래가가 존재하지 않을 경우, 투자원금 또는 감액손실 등이 반영된 장부가액 적용</t>
    <phoneticPr fontId="4" type="noConversion"/>
  </si>
  <si>
    <r>
      <t xml:space="preserve">      ② 비상장기업 : 매수 이후 </t>
    </r>
    <r>
      <rPr>
        <b/>
        <u/>
        <sz val="10"/>
        <rFont val="맑은 고딕"/>
        <family val="3"/>
        <charset val="129"/>
        <scheme val="minor"/>
      </rPr>
      <t>공고전일 기준 2년이내 9.8억이상의 기관투자자</t>
    </r>
    <r>
      <rPr>
        <b/>
        <u/>
        <sz val="10"/>
        <color rgb="FFFF0000"/>
        <rFont val="맑은 고딕"/>
        <family val="3"/>
        <charset val="129"/>
        <scheme val="minor"/>
      </rPr>
      <t>(일반법인 제외)</t>
    </r>
    <r>
      <rPr>
        <b/>
        <u/>
        <sz val="10"/>
        <rFont val="맑은 고딕"/>
        <family val="3"/>
        <charset val="129"/>
        <scheme val="minor"/>
      </rPr>
      <t>와의 거래(구주거래 or 증자 등 )가 있는 경우(주금납입이 공고전일까지 완료된 경우만 인정</t>
    </r>
    <r>
      <rPr>
        <sz val="10"/>
        <rFont val="맑은 고딕"/>
        <family val="3"/>
        <charset val="129"/>
        <scheme val="minor"/>
      </rPr>
      <t>), 해당 시장가격 기준으로 작성</t>
    </r>
    <phoneticPr fontId="4" type="noConversion"/>
  </si>
  <si>
    <t xml:space="preserve"> ■ "3-2. sheet"에 기재한 투자기업 중 각 핵심운용인력의 우수 투자(발굴) 실적을 5개 이내(투자기업 기준, 투자 건수가 여러개일 경우 펀드 구분없이 합산하여 1개 행으로 작성)로 작성</t>
    <phoneticPr fontId="4" type="noConversion"/>
  </si>
  <si>
    <t>총 
투자금액</t>
    <phoneticPr fontId="4" type="noConversion"/>
  </si>
  <si>
    <t>총
회수금액</t>
    <phoneticPr fontId="4" type="noConversion"/>
  </si>
  <si>
    <t>총
미회수원금</t>
    <phoneticPr fontId="4" type="noConversion"/>
  </si>
  <si>
    <t>총
미회수가치</t>
    <phoneticPr fontId="4" type="noConversion"/>
  </si>
  <si>
    <r>
      <t xml:space="preserve">펀드명
</t>
    </r>
    <r>
      <rPr>
        <sz val="10"/>
        <color theme="0"/>
        <rFont val="맑은 고딕"/>
        <family val="3"/>
        <charset val="129"/>
        <scheme val="minor"/>
      </rPr>
      <t>(복수펀드 시 한 셀에 
펀드명 모두 기입)</t>
    </r>
    <phoneticPr fontId="4" type="noConversion"/>
  </si>
  <si>
    <r>
      <t>예시 : 기준수익률 초과시 초과이익의 OO%</t>
    </r>
    <r>
      <rPr>
        <i/>
        <sz val="10"/>
        <color rgb="FF0000FF"/>
        <rFont val="맑은 고딕"/>
        <family val="3"/>
        <charset val="129"/>
        <scheme val="minor"/>
      </rPr>
      <t xml:space="preserve">
(KIF권고기준) 기준수익률 초과시 초과이익의 20%</t>
    </r>
  </si>
  <si>
    <t>예) 팁스, 스케일업 팁스, 경기WINGS 등</t>
    <phoneticPr fontId="4" type="noConversion"/>
  </si>
  <si>
    <t>1-5. 조합 결성내역</t>
    <phoneticPr fontId="4" type="noConversion"/>
  </si>
  <si>
    <t>1-4. 핵심운용인력 관리현황</t>
    <phoneticPr fontId="4" type="noConversion"/>
  </si>
  <si>
    <t>1-3. 준법성(위법사례)</t>
    <phoneticPr fontId="4" type="noConversion"/>
  </si>
  <si>
    <t>1-2. 재무실적</t>
    <phoneticPr fontId="4" type="noConversion"/>
  </si>
  <si>
    <t>1-1. 펀드체계 제안</t>
    <phoneticPr fontId="4" type="noConversion"/>
  </si>
  <si>
    <t xml:space="preserve">  1-0. 제안펀드 구성</t>
    <phoneticPr fontId="4" type="noConversion"/>
  </si>
  <si>
    <t xml:space="preserve">  1-1. 펀드체계 제안</t>
    <phoneticPr fontId="4" type="noConversion"/>
  </si>
  <si>
    <t xml:space="preserve">  1-2. 재무실적</t>
    <phoneticPr fontId="4" type="noConversion"/>
  </si>
  <si>
    <t xml:space="preserve">  1-3. 준법성(위법사례)</t>
    <phoneticPr fontId="4" type="noConversion"/>
  </si>
  <si>
    <t xml:space="preserve">  1-4. 핵심운용인력 관리현황</t>
    <phoneticPr fontId="4" type="noConversion"/>
  </si>
  <si>
    <t xml:space="preserve">  1-5. 조합 결성내역</t>
    <phoneticPr fontId="4" type="noConversion"/>
  </si>
  <si>
    <t>조합 결성 예정액*</t>
    <phoneticPr fontId="15" type="noConversion"/>
  </si>
  <si>
    <t xml:space="preserve"> ■ 제시한 조합결성예정액을 조합 결성기일까지 미달하는 경우 선정 취소함</t>
    <phoneticPr fontId="4" type="noConversion"/>
  </si>
  <si>
    <t xml:space="preserve"> ■ 의무투자 금액(중점투자), 관리보수, 기준수익률, 성과보수(초과수익률)를 운용사가 자율 제안</t>
    <phoneticPr fontId="4" type="noConversion"/>
  </si>
  <si>
    <t>의무투자 달성 방안</t>
    <phoneticPr fontId="4" type="noConversion"/>
  </si>
  <si>
    <t xml:space="preserve"> ■ 제안사가 추천하여 피투작기업이 팁스, 윙스 등 민간 투자 연계형 정부, 지자체 지원 프로그램에 선정된 실적 작성</t>
    <phoneticPr fontId="4" type="noConversion"/>
  </si>
  <si>
    <t>4-1. 벤처리움/통신사와 협력활동</t>
    <phoneticPr fontId="4" type="noConversion"/>
  </si>
  <si>
    <r>
      <t>4-2. 팁스 등 선정실적</t>
    </r>
    <r>
      <rPr>
        <b/>
        <sz val="10"/>
        <color rgb="FFFF0000"/>
        <rFont val="맑은 고딕"/>
        <family val="3"/>
        <charset val="129"/>
        <scheme val="minor"/>
      </rPr>
      <t>(초기스타트업, 벤처리움 펀드만 작성)</t>
    </r>
    <phoneticPr fontId="4" type="noConversion"/>
  </si>
  <si>
    <r>
      <t xml:space="preserve">4-3. 벤처리움펀드 운영계획 </t>
    </r>
    <r>
      <rPr>
        <b/>
        <sz val="10"/>
        <color rgb="FFFF0000"/>
        <rFont val="맑은 고딕"/>
        <family val="3"/>
        <charset val="129"/>
        <scheme val="minor"/>
      </rPr>
      <t>(벤처리움 제안펀드만 작성)</t>
    </r>
    <phoneticPr fontId="4" type="noConversion"/>
  </si>
  <si>
    <t>투자금액 배분 계획 등</t>
    <phoneticPr fontId="4" type="noConversion"/>
  </si>
  <si>
    <t xml:space="preserve"> ■ 벤처리움펀드 중점투자 대상 : 벤처리움(구.KTOA 창업지원센터) 연관기업(입주/졸업기업, IR/데모데이 등 프로그램 참여 기업)</t>
    <phoneticPr fontId="4" type="noConversion"/>
  </si>
  <si>
    <t xml:space="preserve"> ■ 투자금액 배분(업체별 투자금액) 및 회수(후속투자 연계) 계획 등</t>
    <phoneticPr fontId="4" type="noConversion"/>
  </si>
  <si>
    <t xml:space="preserve"> ■ 중점투자(의무투자 비율) 달성 방안(벤처리움펀드 중점투자 대상 중 우수 투자업체 발굴 방안, 벤처리움 액셀러레이팅 사업과 연계한 투자·회수 방안) 자율 제시</t>
    <phoneticPr fontId="4" type="noConversion"/>
  </si>
  <si>
    <t>내 용</t>
    <phoneticPr fontId="4" type="noConversion"/>
  </si>
  <si>
    <t>구 분</t>
    <phoneticPr fontId="4" type="noConversion"/>
  </si>
  <si>
    <r>
      <t>펀드명</t>
    </r>
    <r>
      <rPr>
        <b/>
        <sz val="9"/>
        <color theme="0"/>
        <rFont val="맑은 고딕"/>
        <family val="3"/>
        <charset val="129"/>
        <scheme val="minor"/>
      </rPr>
      <t xml:space="preserve">
</t>
    </r>
    <r>
      <rPr>
        <sz val="9"/>
        <color theme="0"/>
        <rFont val="맑은 고딕"/>
        <family val="3"/>
        <charset val="129"/>
        <scheme val="minor"/>
      </rPr>
      <t>(복수펀드 시 한 셀에 
펀드명 모두 기입)</t>
    </r>
    <phoneticPr fontId="4" type="noConversion"/>
  </si>
  <si>
    <t>디지털혁신(딥테크)</t>
  </si>
  <si>
    <r>
      <t xml:space="preserve">예시 : 중점투자분야에 </t>
    </r>
    <r>
      <rPr>
        <b/>
        <sz val="10"/>
        <color theme="4" tint="-0.249977111117893"/>
        <rFont val="맑은 고딕"/>
        <family val="3"/>
        <charset val="129"/>
        <scheme val="minor"/>
      </rPr>
      <t>(택1)</t>
    </r>
    <r>
      <rPr>
        <b/>
        <sz val="10"/>
        <rFont val="맑은 고딕"/>
        <family val="3"/>
        <charset val="129"/>
        <scheme val="minor"/>
      </rPr>
      <t xml:space="preserve"> 펀드 결성총액(X,XXX억원)의 OO% 이상 </t>
    </r>
    <r>
      <rPr>
        <b/>
        <sz val="10"/>
        <color theme="4" tint="-0.249977111117893"/>
        <rFont val="맑은 고딕"/>
        <family val="3"/>
        <charset val="129"/>
        <scheme val="minor"/>
      </rPr>
      <t xml:space="preserve">(택2) </t>
    </r>
    <r>
      <rPr>
        <b/>
        <sz val="10"/>
        <rFont val="맑은 고딕"/>
        <family val="3"/>
        <charset val="129"/>
        <scheme val="minor"/>
      </rPr>
      <t>KIF출자약정금(XXX억원)의 O배이상</t>
    </r>
    <r>
      <rPr>
        <sz val="10"/>
        <rFont val="맑은 고딕"/>
        <family val="3"/>
        <charset val="129"/>
        <scheme val="minor"/>
      </rPr>
      <t xml:space="preserve"> 투자
 </t>
    </r>
    <r>
      <rPr>
        <sz val="10"/>
        <color rgb="FFFF0000"/>
        <rFont val="맑은 고딕"/>
        <family val="3"/>
        <charset val="129"/>
        <scheme val="minor"/>
      </rPr>
      <t>※ KIF 출자약정금의 1배이상 제안 필수. 딥테크펀드는 펀드 결성총액(예정)의 70%에 해당하는 의무투자금액으로 기재</t>
    </r>
    <phoneticPr fontId="4" type="noConversion"/>
  </si>
  <si>
    <r>
      <t xml:space="preserve">예시 : 약정총액(조합결성 후 O년 초과시 투자잔액)의 O%
</t>
    </r>
    <r>
      <rPr>
        <i/>
        <sz val="10"/>
        <color rgb="FF0000FF"/>
        <rFont val="맑은 고딕"/>
        <family val="3"/>
        <charset val="129"/>
        <scheme val="minor"/>
      </rPr>
      <t>(KIF권고기준) 조합결성 3년 이내 약정총액의 2% 이하, 조합결성 후 3년 초과 : 투자잔액의 2% 이하, 구간별 요율 차등 가능</t>
    </r>
    <phoneticPr fontId="4" type="noConversion"/>
  </si>
  <si>
    <t>KIF 중점투자 금액
(의무투자, 백만원)</t>
    <phoneticPr fontId="4" type="noConversion"/>
  </si>
  <si>
    <r>
      <t xml:space="preserve">  4-3. 벤처리움펀드 투자계획 </t>
    </r>
    <r>
      <rPr>
        <sz val="10"/>
        <color rgb="FFFF0000"/>
        <rFont val="맑은 고딕"/>
        <family val="3"/>
        <charset val="129"/>
        <scheme val="minor"/>
      </rPr>
      <t>(벤처리움 제안펀드만 작성)</t>
    </r>
    <phoneticPr fontId="4" type="noConversion"/>
  </si>
  <si>
    <t xml:space="preserve">  4-1. 벤처리움/통신사와 협력활동</t>
    <phoneticPr fontId="4" type="noConversion"/>
  </si>
  <si>
    <r>
      <t xml:space="preserve">  4-2. 팁스 등 선정실적</t>
    </r>
    <r>
      <rPr>
        <sz val="10"/>
        <color rgb="FFFF0000"/>
        <rFont val="맑은 고딕"/>
        <family val="3"/>
        <charset val="129"/>
        <scheme val="minor"/>
      </rPr>
      <t>(초기스타트업, 벤처리움 펀드만 작성)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</si>
</sst>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#,##0_-;[Red]\-#,##0_-;&quot;-&quot;_-"/>
    <numFmt numFmtId="177" formatCode="#,##0.0%_-;[Red]\-#,##0.0%_-;&quot;-&quot;_-"/>
    <numFmt numFmtId="178" formatCode="#,##0&quot;개&quot;"/>
    <numFmt numFmtId="179" formatCode="#,##0.0_-;[Red]\-#,##0.0_-;&quot;-&quot;_-"/>
    <numFmt numFmtId="180" formatCode="#,##0%_-;[Red]\-#,##0%_-;&quot;-&quot;_-"/>
    <numFmt numFmtId="181" formatCode="0.0%"/>
  </numFmts>
  <fonts count="68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Arial"/>
      <family val="2"/>
    </font>
    <font>
      <sz val="8"/>
      <name val="돋움"/>
      <family val="3"/>
      <charset val="129"/>
    </font>
    <font>
      <b/>
      <sz val="11"/>
      <color indexed="10"/>
      <name val="Arial"/>
      <family val="2"/>
    </font>
    <font>
      <u/>
      <sz val="8.8000000000000007"/>
      <color indexed="12"/>
      <name val="돋움"/>
      <family val="3"/>
      <charset val="129"/>
    </font>
    <font>
      <u/>
      <sz val="8.8000000000000007"/>
      <color indexed="12"/>
      <name val="Arial"/>
      <family val="2"/>
    </font>
    <font>
      <sz val="11"/>
      <name val="돋움"/>
      <family val="3"/>
      <charset val="129"/>
    </font>
    <font>
      <sz val="10"/>
      <name val="Arial"/>
      <family val="2"/>
    </font>
    <font>
      <sz val="10"/>
      <color indexed="12"/>
      <name val="Arial"/>
      <family val="2"/>
    </font>
    <font>
      <b/>
      <sz val="11"/>
      <name val="돋움"/>
      <family val="3"/>
      <charset val="129"/>
    </font>
    <font>
      <sz val="12"/>
      <color indexed="8"/>
      <name val="굴림"/>
      <family val="3"/>
      <charset val="129"/>
    </font>
    <font>
      <sz val="10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name val="Arial"/>
      <family val="2"/>
    </font>
    <font>
      <u/>
      <sz val="8.6"/>
      <color theme="1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30"/>
      <color indexed="9"/>
      <name val="HY헤드라인M"/>
      <family val="1"/>
      <charset val="129"/>
    </font>
    <font>
      <b/>
      <sz val="15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indexed="12"/>
      <name val="맑은 고딕"/>
      <family val="3"/>
      <charset val="129"/>
      <scheme val="minor"/>
    </font>
    <font>
      <b/>
      <sz val="10"/>
      <color indexed="10"/>
      <name val="맑은 고딕"/>
      <family val="3"/>
      <charset val="129"/>
      <scheme val="minor"/>
    </font>
    <font>
      <b/>
      <sz val="10"/>
      <color indexed="12"/>
      <name val="맑은 고딕"/>
      <family val="3"/>
      <charset val="129"/>
      <scheme val="minor"/>
    </font>
    <font>
      <b/>
      <u/>
      <sz val="10"/>
      <name val="맑은 고딕"/>
      <family val="3"/>
      <charset val="129"/>
      <scheme val="minor"/>
    </font>
    <font>
      <sz val="10"/>
      <color indexed="1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0" tint="-0.249977111117893"/>
      <name val="맑은 고딕"/>
      <family val="3"/>
      <charset val="129"/>
      <scheme val="minor"/>
    </font>
    <font>
      <b/>
      <u/>
      <sz val="10"/>
      <color theme="1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10"/>
      <color theme="0"/>
      <name val="맑은 고딕"/>
      <family val="3"/>
      <charset val="129"/>
      <scheme val="minor"/>
    </font>
    <font>
      <u/>
      <sz val="10"/>
      <name val="맑은 고딕"/>
      <family val="3"/>
      <charset val="129"/>
      <scheme val="minor"/>
    </font>
    <font>
      <sz val="10"/>
      <color rgb="FF0070C0"/>
      <name val="맑은 고딕"/>
      <family val="3"/>
      <charset val="129"/>
      <scheme val="minor"/>
    </font>
    <font>
      <u/>
      <sz val="10"/>
      <color theme="1"/>
      <name val="맑은 고딕"/>
      <family val="3"/>
      <charset val="129"/>
      <scheme val="minor"/>
    </font>
    <font>
      <b/>
      <sz val="10"/>
      <color rgb="FFC00000"/>
      <name val="맑은 고딕"/>
      <family val="3"/>
      <charset val="129"/>
      <scheme val="minor"/>
    </font>
    <font>
      <u/>
      <sz val="10"/>
      <color rgb="FFFF0000"/>
      <name val="맑은 고딕"/>
      <family val="3"/>
      <charset val="129"/>
      <scheme val="minor"/>
    </font>
    <font>
      <b/>
      <u/>
      <sz val="10"/>
      <color rgb="FF0000CC"/>
      <name val="맑은 고딕"/>
      <family val="3"/>
      <charset val="129"/>
      <scheme val="minor"/>
    </font>
    <font>
      <u/>
      <sz val="10"/>
      <color rgb="FF0000CC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indexed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0070C0"/>
      <name val="맑은 고딕"/>
      <family val="3"/>
      <charset val="129"/>
      <scheme val="minor"/>
    </font>
    <font>
      <b/>
      <i/>
      <sz val="10"/>
      <name val="맑은 고딕"/>
      <family val="3"/>
      <charset val="129"/>
      <scheme val="minor"/>
    </font>
    <font>
      <b/>
      <i/>
      <sz val="10"/>
      <color rgb="FFFF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ajor"/>
    </font>
    <font>
      <b/>
      <u/>
      <sz val="10"/>
      <color rgb="FF0000FF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11"/>
      <color theme="0"/>
      <name val="돋움"/>
      <family val="3"/>
      <charset val="129"/>
    </font>
    <font>
      <i/>
      <sz val="10"/>
      <color rgb="FF0000FF"/>
      <name val="맑은 고딕"/>
      <family val="3"/>
      <charset val="129"/>
      <scheme val="minor"/>
    </font>
    <font>
      <b/>
      <u/>
      <sz val="10"/>
      <color rgb="FFFF0000"/>
      <name val="맑은 고딕"/>
      <family val="3"/>
      <charset val="129"/>
      <scheme val="minor"/>
    </font>
    <font>
      <sz val="25"/>
      <color rgb="FF152443"/>
      <name val="HY견고딕"/>
      <family val="1"/>
      <charset val="129"/>
    </font>
    <font>
      <strike/>
      <sz val="10"/>
      <name val="맑은 고딕"/>
      <family val="3"/>
      <charset val="129"/>
      <scheme val="minor"/>
    </font>
    <font>
      <strike/>
      <sz val="10"/>
      <color indexed="12"/>
      <name val="맑은 고딕"/>
      <family val="3"/>
      <charset val="129"/>
      <scheme val="minor"/>
    </font>
    <font>
      <b/>
      <sz val="10"/>
      <color theme="4" tint="-0.249977111117893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</fonts>
  <fills count="2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004222"/>
        <bgColor indexed="64"/>
      </patternFill>
    </fill>
    <fill>
      <patternFill patternType="solid">
        <fgColor rgb="FFB2D1B2"/>
        <bgColor indexed="64"/>
      </patternFill>
    </fill>
    <fill>
      <patternFill patternType="solid">
        <fgColor rgb="FFDCEADC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B2D1B2"/>
        <bgColor rgb="FFB2D1B2"/>
      </patternFill>
    </fill>
    <fill>
      <patternFill patternType="solid">
        <fgColor rgb="FFDBE9DB"/>
        <bgColor rgb="FFDCEADC"/>
      </patternFill>
    </fill>
    <fill>
      <patternFill patternType="solid">
        <fgColor rgb="FFDBE9DB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C66"/>
        <bgColor rgb="FFB2D1B2"/>
      </patternFill>
    </fill>
    <fill>
      <patternFill patternType="solid">
        <fgColor rgb="FFDBE9DB"/>
        <bgColor rgb="FFB2D1B2"/>
      </patternFill>
    </fill>
    <fill>
      <patternFill patternType="solid">
        <fgColor rgb="FFFFCC6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CE6DC"/>
        <bgColor rgb="FFDCEADC"/>
      </patternFill>
    </fill>
    <fill>
      <patternFill patternType="solid">
        <fgColor theme="9" tint="0.39997558519241921"/>
        <bgColor indexed="64"/>
      </patternFill>
    </fill>
    <fill>
      <patternFill patternType="lightUp">
        <fgColor theme="0"/>
        <bgColor rgb="FFDBE9DB"/>
      </patternFill>
    </fill>
  </fills>
  <borders count="9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medium">
        <color indexed="64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/>
      <top style="thin">
        <color indexed="64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 style="thick">
        <color theme="0"/>
      </top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 style="thick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ck">
        <color theme="0"/>
      </bottom>
      <diagonal/>
    </border>
    <border>
      <left style="thin">
        <color theme="0"/>
      </left>
      <right/>
      <top style="thin">
        <color theme="0"/>
      </top>
      <bottom style="thick">
        <color theme="0"/>
      </bottom>
      <diagonal/>
    </border>
    <border>
      <left style="thin">
        <color theme="0"/>
      </left>
      <right/>
      <top style="medium">
        <color indexed="64"/>
      </top>
      <bottom style="thin">
        <color theme="0"/>
      </bottom>
      <diagonal/>
    </border>
    <border>
      <left/>
      <right/>
      <top style="medium">
        <color indexed="64"/>
      </top>
      <bottom style="thin">
        <color theme="0"/>
      </bottom>
      <diagonal/>
    </border>
    <border>
      <left/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/>
      <top style="thin">
        <color theme="0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theme="0"/>
      </left>
      <right style="thin">
        <color theme="0"/>
      </right>
      <top style="medium">
        <color indexed="64"/>
      </top>
      <bottom/>
      <diagonal/>
    </border>
    <border>
      <left style="thin">
        <color theme="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 style="thin">
        <color theme="0"/>
      </right>
      <top style="medium">
        <color indexed="64"/>
      </top>
      <bottom/>
      <diagonal/>
    </border>
    <border>
      <left style="medium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medium">
        <color indexed="64"/>
      </right>
      <top/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medium">
        <color indexed="64"/>
      </right>
      <top style="thin">
        <color theme="0"/>
      </top>
      <bottom/>
      <diagonal/>
    </border>
    <border>
      <left/>
      <right style="thin">
        <color theme="0"/>
      </right>
      <top style="medium">
        <color indexed="64"/>
      </top>
      <bottom style="thin">
        <color theme="0"/>
      </bottom>
      <diagonal/>
    </border>
    <border>
      <left/>
      <right style="thin">
        <color theme="0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5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41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9" fillId="0" borderId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2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top"/>
      <protection locked="0"/>
    </xf>
  </cellStyleXfs>
  <cellXfs count="630">
    <xf numFmtId="0" fontId="0" fillId="0" borderId="0" xfId="0">
      <alignment vertical="center"/>
    </xf>
    <xf numFmtId="0" fontId="3" fillId="2" borderId="0" xfId="0" applyFont="1" applyFill="1">
      <alignment vertical="center"/>
    </xf>
    <xf numFmtId="0" fontId="3" fillId="2" borderId="0" xfId="0" applyFont="1" applyFill="1" applyAlignment="1">
      <alignment vertical="center" wrapText="1"/>
    </xf>
    <xf numFmtId="0" fontId="7" fillId="2" borderId="0" xfId="1" applyFont="1" applyFill="1" applyAlignment="1" applyProtection="1">
      <alignment vertical="center"/>
    </xf>
    <xf numFmtId="0" fontId="11" fillId="0" borderId="0" xfId="0" applyFont="1">
      <alignment vertical="center"/>
    </xf>
    <xf numFmtId="0" fontId="13" fillId="0" borderId="32" xfId="10" applyFont="1" applyBorder="1" applyAlignment="1">
      <alignment vertical="center" wrapText="1"/>
    </xf>
    <xf numFmtId="0" fontId="1" fillId="19" borderId="0" xfId="11" applyFill="1">
      <alignment vertical="center"/>
    </xf>
    <xf numFmtId="0" fontId="18" fillId="19" borderId="0" xfId="11" applyFont="1" applyFill="1">
      <alignment vertical="center"/>
    </xf>
    <xf numFmtId="0" fontId="0" fillId="0" borderId="0" xfId="0" applyAlignment="1">
      <alignment horizontal="left" vertical="center"/>
    </xf>
    <xf numFmtId="0" fontId="1" fillId="19" borderId="0" xfId="11" applyFill="1" applyAlignment="1">
      <alignment horizontal="left" vertical="center"/>
    </xf>
    <xf numFmtId="0" fontId="5" fillId="2" borderId="0" xfId="0" applyFont="1" applyFill="1" applyAlignment="1">
      <alignment horizontal="center" vertical="center"/>
    </xf>
    <xf numFmtId="0" fontId="16" fillId="2" borderId="0" xfId="0" applyFont="1" applyFill="1">
      <alignment vertical="center"/>
    </xf>
    <xf numFmtId="0" fontId="20" fillId="2" borderId="55" xfId="0" applyFont="1" applyFill="1" applyBorder="1" applyAlignment="1">
      <alignment horizontal="center" vertical="center"/>
    </xf>
    <xf numFmtId="0" fontId="20" fillId="2" borderId="56" xfId="0" applyFont="1" applyFill="1" applyBorder="1" applyAlignment="1">
      <alignment horizontal="center" vertical="center"/>
    </xf>
    <xf numFmtId="0" fontId="20" fillId="4" borderId="10" xfId="0" applyFont="1" applyFill="1" applyBorder="1" applyAlignment="1">
      <alignment horizontal="center" vertical="center" wrapText="1"/>
    </xf>
    <xf numFmtId="0" fontId="20" fillId="4" borderId="57" xfId="0" applyFont="1" applyFill="1" applyBorder="1" applyAlignment="1">
      <alignment horizontal="center" vertical="center" wrapText="1"/>
    </xf>
    <xf numFmtId="0" fontId="20" fillId="2" borderId="58" xfId="0" applyFont="1" applyFill="1" applyBorder="1" applyAlignment="1">
      <alignment horizontal="center" vertical="center"/>
    </xf>
    <xf numFmtId="0" fontId="21" fillId="19" borderId="0" xfId="11" applyFont="1" applyFill="1">
      <alignment vertical="center"/>
    </xf>
    <xf numFmtId="0" fontId="21" fillId="19" borderId="0" xfId="11" applyFont="1" applyFill="1" applyAlignment="1">
      <alignment horizontal="left" vertical="center"/>
    </xf>
    <xf numFmtId="0" fontId="22" fillId="0" borderId="10" xfId="11" applyFont="1" applyBorder="1" applyAlignment="1">
      <alignment horizontal="left" vertical="center" indent="1"/>
    </xf>
    <xf numFmtId="0" fontId="21" fillId="0" borderId="11" xfId="11" applyFont="1" applyBorder="1">
      <alignment vertical="center"/>
    </xf>
    <xf numFmtId="0" fontId="21" fillId="0" borderId="4" xfId="11" applyFont="1" applyBorder="1">
      <alignment vertical="center"/>
    </xf>
    <xf numFmtId="0" fontId="22" fillId="0" borderId="18" xfId="11" applyFont="1" applyBorder="1" applyAlignment="1">
      <alignment horizontal="left" vertical="center" indent="1"/>
    </xf>
    <xf numFmtId="0" fontId="21" fillId="0" borderId="0" xfId="11" applyFont="1">
      <alignment vertical="center"/>
    </xf>
    <xf numFmtId="0" fontId="21" fillId="0" borderId="12" xfId="11" applyFont="1" applyBorder="1">
      <alignment vertical="center"/>
    </xf>
    <xf numFmtId="0" fontId="21" fillId="0" borderId="8" xfId="11" applyFont="1" applyBorder="1">
      <alignment vertical="center"/>
    </xf>
    <xf numFmtId="0" fontId="21" fillId="0" borderId="6" xfId="11" applyFont="1" applyBorder="1">
      <alignment vertical="center"/>
    </xf>
    <xf numFmtId="0" fontId="23" fillId="0" borderId="0" xfId="4" applyFont="1" applyAlignment="1">
      <alignment horizontal="center" vertical="center"/>
    </xf>
    <xf numFmtId="0" fontId="24" fillId="7" borderId="16" xfId="4" applyFont="1" applyFill="1" applyBorder="1" applyAlignment="1">
      <alignment horizontal="center" vertical="center"/>
    </xf>
    <xf numFmtId="0" fontId="25" fillId="0" borderId="59" xfId="4" applyFont="1" applyFill="1" applyBorder="1" applyAlignment="1">
      <alignment horizontal="center" vertical="center" shrinkToFit="1"/>
    </xf>
    <xf numFmtId="0" fontId="24" fillId="7" borderId="60" xfId="4" applyFont="1" applyFill="1" applyBorder="1" applyAlignment="1">
      <alignment horizontal="center" vertical="center"/>
    </xf>
    <xf numFmtId="0" fontId="25" fillId="0" borderId="17" xfId="4" applyFont="1" applyFill="1" applyBorder="1" applyAlignment="1">
      <alignment horizontal="center" vertical="center" shrinkToFit="1"/>
    </xf>
    <xf numFmtId="0" fontId="23" fillId="0" borderId="0" xfId="4" applyFont="1" applyFill="1" applyAlignment="1">
      <alignment horizontal="center" vertical="center"/>
    </xf>
    <xf numFmtId="0" fontId="23" fillId="0" borderId="0" xfId="4" applyFont="1" applyFill="1" applyBorder="1">
      <alignment vertical="center"/>
    </xf>
    <xf numFmtId="0" fontId="26" fillId="0" borderId="0" xfId="4" applyFont="1" applyFill="1" applyBorder="1">
      <alignment vertical="center"/>
    </xf>
    <xf numFmtId="176" fontId="23" fillId="0" borderId="0" xfId="4" applyNumberFormat="1" applyFont="1" applyFill="1" applyAlignment="1">
      <alignment horizontal="center" vertical="center"/>
    </xf>
    <xf numFmtId="0" fontId="23" fillId="0" borderId="0" xfId="4" applyFont="1" applyBorder="1" applyAlignment="1">
      <alignment horizontal="left" vertical="center" wrapText="1" readingOrder="1"/>
    </xf>
    <xf numFmtId="0" fontId="22" fillId="0" borderId="0" xfId="4" applyFont="1" applyFill="1" applyBorder="1">
      <alignment vertical="center"/>
    </xf>
    <xf numFmtId="0" fontId="22" fillId="0" borderId="0" xfId="4" applyFont="1" applyFill="1" applyBorder="1" applyAlignment="1">
      <alignment horizontal="center" vertical="center"/>
    </xf>
    <xf numFmtId="0" fontId="23" fillId="0" borderId="0" xfId="4" applyFont="1" applyAlignment="1">
      <alignment horizontal="right" vertical="center"/>
    </xf>
    <xf numFmtId="0" fontId="22" fillId="0" borderId="0" xfId="0" applyFont="1">
      <alignment vertical="center"/>
    </xf>
    <xf numFmtId="0" fontId="22" fillId="0" borderId="0" xfId="0" applyFont="1" applyAlignment="1">
      <alignment horizontal="center" vertical="center"/>
    </xf>
    <xf numFmtId="0" fontId="27" fillId="0" borderId="0" xfId="4" applyFont="1" applyAlignment="1">
      <alignment horizontal="left" vertical="center"/>
    </xf>
    <xf numFmtId="0" fontId="25" fillId="0" borderId="0" xfId="4" applyFont="1" applyAlignment="1">
      <alignment horizontal="left" vertical="center"/>
    </xf>
    <xf numFmtId="0" fontId="23" fillId="0" borderId="0" xfId="4" applyFont="1">
      <alignment vertical="center"/>
    </xf>
    <xf numFmtId="0" fontId="28" fillId="0" borderId="0" xfId="4" applyFont="1" applyFill="1" applyBorder="1">
      <alignment vertical="center"/>
    </xf>
    <xf numFmtId="0" fontId="25" fillId="0" borderId="0" xfId="4" applyFont="1">
      <alignment vertical="center"/>
    </xf>
    <xf numFmtId="0" fontId="23" fillId="0" borderId="11" xfId="4" applyFont="1" applyBorder="1">
      <alignment vertical="center"/>
    </xf>
    <xf numFmtId="0" fontId="23" fillId="0" borderId="4" xfId="4" applyFont="1" applyBorder="1">
      <alignment vertical="center"/>
    </xf>
    <xf numFmtId="0" fontId="23" fillId="0" borderId="0" xfId="4" applyFont="1" applyBorder="1">
      <alignment vertical="center"/>
    </xf>
    <xf numFmtId="0" fontId="23" fillId="0" borderId="12" xfId="4" applyFont="1" applyBorder="1">
      <alignment vertical="center"/>
    </xf>
    <xf numFmtId="0" fontId="23" fillId="0" borderId="18" xfId="4" applyFont="1" applyBorder="1">
      <alignment vertical="center"/>
    </xf>
    <xf numFmtId="0" fontId="30" fillId="0" borderId="0" xfId="4" applyFont="1">
      <alignment vertical="center"/>
    </xf>
    <xf numFmtId="0" fontId="23" fillId="0" borderId="8" xfId="4" applyFont="1" applyBorder="1">
      <alignment vertical="center"/>
    </xf>
    <xf numFmtId="0" fontId="23" fillId="0" borderId="6" xfId="4" applyFont="1" applyBorder="1">
      <alignment vertical="center"/>
    </xf>
    <xf numFmtId="0" fontId="27" fillId="0" borderId="0" xfId="4" quotePrefix="1" applyFont="1">
      <alignment vertical="center"/>
    </xf>
    <xf numFmtId="0" fontId="22" fillId="0" borderId="0" xfId="4" applyFont="1" applyFill="1" applyAlignment="1">
      <alignment horizontal="right" vertical="center"/>
    </xf>
    <xf numFmtId="0" fontId="22" fillId="0" borderId="0" xfId="4" applyFont="1" applyFill="1">
      <alignment vertical="center"/>
    </xf>
    <xf numFmtId="0" fontId="22" fillId="8" borderId="40" xfId="5" applyFont="1" applyFill="1" applyBorder="1" applyAlignment="1">
      <alignment horizontal="center" vertical="center"/>
    </xf>
    <xf numFmtId="0" fontId="22" fillId="8" borderId="24" xfId="5" applyFont="1" applyFill="1" applyBorder="1" applyAlignment="1">
      <alignment horizontal="center" vertical="center"/>
    </xf>
    <xf numFmtId="0" fontId="22" fillId="14" borderId="24" xfId="5" applyFont="1" applyFill="1" applyBorder="1" applyAlignment="1">
      <alignment horizontal="center" vertical="center"/>
    </xf>
    <xf numFmtId="0" fontId="22" fillId="17" borderId="24" xfId="4" applyFont="1" applyFill="1" applyBorder="1" applyAlignment="1">
      <alignment horizontal="center" vertical="center" wrapText="1"/>
    </xf>
    <xf numFmtId="0" fontId="22" fillId="14" borderId="24" xfId="4" applyFont="1" applyFill="1" applyBorder="1" applyAlignment="1">
      <alignment horizontal="center" vertical="center"/>
    </xf>
    <xf numFmtId="14" fontId="22" fillId="14" borderId="24" xfId="4" applyNumberFormat="1" applyFont="1" applyFill="1" applyBorder="1" applyAlignment="1">
      <alignment horizontal="center" vertical="center" wrapText="1"/>
    </xf>
    <xf numFmtId="41" fontId="22" fillId="14" borderId="24" xfId="2" applyFont="1" applyFill="1" applyBorder="1" applyAlignment="1">
      <alignment horizontal="center" vertical="center" wrapText="1"/>
    </xf>
    <xf numFmtId="41" fontId="22" fillId="14" borderId="24" xfId="2" applyFont="1" applyFill="1" applyBorder="1" applyAlignment="1">
      <alignment horizontal="center" vertical="center"/>
    </xf>
    <xf numFmtId="0" fontId="22" fillId="14" borderId="24" xfId="5" applyFont="1" applyFill="1" applyBorder="1" applyAlignment="1">
      <alignment horizontal="left" vertical="center"/>
    </xf>
    <xf numFmtId="0" fontId="22" fillId="14" borderId="33" xfId="5" applyFont="1" applyFill="1" applyBorder="1" applyAlignment="1">
      <alignment horizontal="center" vertical="center"/>
    </xf>
    <xf numFmtId="0" fontId="22" fillId="14" borderId="24" xfId="5" applyFont="1" applyFill="1" applyBorder="1">
      <alignment vertical="center"/>
    </xf>
    <xf numFmtId="0" fontId="22" fillId="14" borderId="33" xfId="5" applyFont="1" applyFill="1" applyBorder="1">
      <alignment vertical="center"/>
    </xf>
    <xf numFmtId="0" fontId="22" fillId="0" borderId="0" xfId="4" applyFont="1">
      <alignment vertical="center"/>
    </xf>
    <xf numFmtId="0" fontId="22" fillId="8" borderId="49" xfId="5" applyFont="1" applyFill="1" applyBorder="1" applyAlignment="1">
      <alignment horizontal="center" vertical="center"/>
    </xf>
    <xf numFmtId="0" fontId="22" fillId="8" borderId="50" xfId="5" applyFont="1" applyFill="1" applyBorder="1" applyAlignment="1">
      <alignment horizontal="center" vertical="center"/>
    </xf>
    <xf numFmtId="0" fontId="22" fillId="14" borderId="50" xfId="4" applyFont="1" applyFill="1" applyBorder="1" applyAlignment="1">
      <alignment horizontal="center" vertical="center"/>
    </xf>
    <xf numFmtId="14" fontId="22" fillId="14" borderId="50" xfId="4" applyNumberFormat="1" applyFont="1" applyFill="1" applyBorder="1" applyAlignment="1">
      <alignment horizontal="center" vertical="center" wrapText="1"/>
    </xf>
    <xf numFmtId="0" fontId="22" fillId="14" borderId="50" xfId="5" applyFont="1" applyFill="1" applyBorder="1" applyAlignment="1">
      <alignment horizontal="left" vertical="center"/>
    </xf>
    <xf numFmtId="0" fontId="22" fillId="14" borderId="50" xfId="5" applyFont="1" applyFill="1" applyBorder="1">
      <alignment vertical="center"/>
    </xf>
    <xf numFmtId="0" fontId="22" fillId="14" borderId="51" xfId="5" applyFont="1" applyFill="1" applyBorder="1">
      <alignment vertical="center"/>
    </xf>
    <xf numFmtId="0" fontId="33" fillId="18" borderId="48" xfId="4" applyFont="1" applyFill="1" applyBorder="1">
      <alignment vertical="center"/>
    </xf>
    <xf numFmtId="0" fontId="23" fillId="0" borderId="0" xfId="7" applyFont="1" applyAlignment="1">
      <alignment horizontal="center" vertical="center"/>
    </xf>
    <xf numFmtId="0" fontId="23" fillId="0" borderId="0" xfId="7" applyFont="1" applyAlignment="1">
      <alignment horizontal="left" vertical="center"/>
    </xf>
    <xf numFmtId="0" fontId="25" fillId="0" borderId="11" xfId="4" applyFont="1" applyBorder="1">
      <alignment vertical="center"/>
    </xf>
    <xf numFmtId="0" fontId="23" fillId="0" borderId="11" xfId="7" applyFont="1" applyBorder="1" applyAlignment="1">
      <alignment horizontal="center" vertical="center"/>
    </xf>
    <xf numFmtId="0" fontId="23" fillId="0" borderId="4" xfId="7" applyFont="1" applyBorder="1" applyAlignment="1">
      <alignment horizontal="center" vertical="center"/>
    </xf>
    <xf numFmtId="0" fontId="23" fillId="0" borderId="18" xfId="7" applyFont="1" applyBorder="1" applyAlignment="1">
      <alignment horizontal="left" vertical="center"/>
    </xf>
    <xf numFmtId="0" fontId="23" fillId="0" borderId="12" xfId="7" applyFont="1" applyBorder="1" applyAlignment="1">
      <alignment horizontal="center" vertical="center"/>
    </xf>
    <xf numFmtId="0" fontId="23" fillId="0" borderId="8" xfId="7" applyFont="1" applyBorder="1" applyAlignment="1">
      <alignment horizontal="left" vertical="center"/>
    </xf>
    <xf numFmtId="0" fontId="23" fillId="0" borderId="8" xfId="7" applyFont="1" applyBorder="1" applyAlignment="1">
      <alignment horizontal="center" vertical="center"/>
    </xf>
    <xf numFmtId="0" fontId="23" fillId="0" borderId="6" xfId="7" applyFont="1" applyBorder="1" applyAlignment="1">
      <alignment horizontal="center" vertical="center"/>
    </xf>
    <xf numFmtId="0" fontId="29" fillId="0" borderId="0" xfId="4" applyFont="1">
      <alignment vertical="center"/>
    </xf>
    <xf numFmtId="0" fontId="22" fillId="0" borderId="40" xfId="4" applyFont="1" applyFill="1" applyBorder="1" applyAlignment="1">
      <alignment horizontal="center" vertical="center" wrapText="1"/>
    </xf>
    <xf numFmtId="0" fontId="22" fillId="0" borderId="24" xfId="4" applyFont="1" applyFill="1" applyBorder="1" applyAlignment="1">
      <alignment horizontal="center" vertical="center" wrapText="1"/>
    </xf>
    <xf numFmtId="0" fontId="22" fillId="13" borderId="24" xfId="4" applyFont="1" applyFill="1" applyBorder="1" applyAlignment="1">
      <alignment horizontal="center" vertical="center" wrapText="1"/>
    </xf>
    <xf numFmtId="14" fontId="22" fillId="13" borderId="24" xfId="4" applyNumberFormat="1" applyFont="1" applyFill="1" applyBorder="1" applyAlignment="1">
      <alignment horizontal="center" vertical="center" wrapText="1"/>
    </xf>
    <xf numFmtId="0" fontId="22" fillId="0" borderId="41" xfId="4" applyFont="1" applyFill="1" applyBorder="1" applyAlignment="1">
      <alignment horizontal="center" vertical="center" wrapText="1"/>
    </xf>
    <xf numFmtId="0" fontId="22" fillId="0" borderId="35" xfId="4" applyFont="1" applyFill="1" applyBorder="1" applyAlignment="1">
      <alignment horizontal="center" vertical="center" wrapText="1"/>
    </xf>
    <xf numFmtId="0" fontId="34" fillId="0" borderId="0" xfId="4" applyFont="1" applyFill="1" applyAlignment="1">
      <alignment horizontal="center" vertical="center"/>
    </xf>
    <xf numFmtId="0" fontId="22" fillId="0" borderId="18" xfId="4" applyFont="1" applyBorder="1" applyAlignment="1">
      <alignment horizontal="left" vertical="center" readingOrder="1"/>
    </xf>
    <xf numFmtId="0" fontId="35" fillId="0" borderId="0" xfId="4" applyFont="1">
      <alignment vertical="center"/>
    </xf>
    <xf numFmtId="0" fontId="23" fillId="0" borderId="0" xfId="4" applyFont="1" applyFill="1">
      <alignment vertical="center"/>
    </xf>
    <xf numFmtId="0" fontId="22" fillId="8" borderId="24" xfId="4" applyFont="1" applyFill="1" applyBorder="1" applyAlignment="1">
      <alignment horizontal="center" vertical="center"/>
    </xf>
    <xf numFmtId="0" fontId="22" fillId="8" borderId="46" xfId="4" applyFont="1" applyFill="1" applyBorder="1" applyAlignment="1">
      <alignment horizontal="center" vertical="center"/>
    </xf>
    <xf numFmtId="0" fontId="22" fillId="14" borderId="46" xfId="4" applyFont="1" applyFill="1" applyBorder="1" applyAlignment="1">
      <alignment horizontal="center" vertical="center"/>
    </xf>
    <xf numFmtId="14" fontId="22" fillId="14" borderId="46" xfId="4" applyNumberFormat="1" applyFont="1" applyFill="1" applyBorder="1" applyAlignment="1">
      <alignment horizontal="center" vertical="center" wrapText="1"/>
    </xf>
    <xf numFmtId="41" fontId="22" fillId="14" borderId="46" xfId="2" applyFont="1" applyFill="1" applyBorder="1" applyAlignment="1">
      <alignment horizontal="center" vertical="center"/>
    </xf>
    <xf numFmtId="0" fontId="32" fillId="0" borderId="0" xfId="4" applyFont="1" applyBorder="1">
      <alignment vertical="center"/>
    </xf>
    <xf numFmtId="0" fontId="22" fillId="14" borderId="46" xfId="5" applyFont="1" applyFill="1" applyBorder="1" applyAlignment="1">
      <alignment horizontal="left" vertical="center"/>
    </xf>
    <xf numFmtId="0" fontId="22" fillId="0" borderId="0" xfId="4" applyFont="1" applyBorder="1">
      <alignment vertical="center"/>
    </xf>
    <xf numFmtId="0" fontId="22" fillId="0" borderId="12" xfId="4" applyFont="1" applyBorder="1">
      <alignment vertical="center"/>
    </xf>
    <xf numFmtId="0" fontId="22" fillId="0" borderId="18" xfId="4" applyFont="1" applyBorder="1">
      <alignment vertical="center"/>
    </xf>
    <xf numFmtId="0" fontId="22" fillId="0" borderId="8" xfId="4" applyFont="1" applyBorder="1">
      <alignment vertical="center"/>
    </xf>
    <xf numFmtId="0" fontId="22" fillId="0" borderId="6" xfId="4" applyFont="1" applyBorder="1">
      <alignment vertical="center"/>
    </xf>
    <xf numFmtId="0" fontId="22" fillId="0" borderId="0" xfId="4" applyFont="1" applyAlignment="1">
      <alignment horizontal="right" vertical="center"/>
    </xf>
    <xf numFmtId="0" fontId="22" fillId="12" borderId="24" xfId="4" applyFont="1" applyFill="1" applyBorder="1" applyAlignment="1">
      <alignment horizontal="center" vertical="center" wrapText="1"/>
    </xf>
    <xf numFmtId="0" fontId="22" fillId="0" borderId="0" xfId="4" applyFont="1" applyFill="1" applyBorder="1" applyAlignment="1">
      <alignment horizontal="justify" vertical="center" wrapText="1"/>
    </xf>
    <xf numFmtId="0" fontId="22" fillId="0" borderId="0" xfId="4" applyFont="1" applyFill="1" applyBorder="1" applyAlignment="1">
      <alignment horizontal="center" vertical="center" wrapText="1"/>
    </xf>
    <xf numFmtId="0" fontId="23" fillId="0" borderId="0" xfId="4" applyFont="1" applyFill="1" applyBorder="1" applyAlignment="1">
      <alignment horizontal="justify" vertical="center" wrapText="1"/>
    </xf>
    <xf numFmtId="0" fontId="33" fillId="11" borderId="19" xfId="4" applyFont="1" applyFill="1" applyBorder="1" applyAlignment="1">
      <alignment horizontal="center" vertical="center" wrapText="1"/>
    </xf>
    <xf numFmtId="0" fontId="33" fillId="11" borderId="19" xfId="4" applyFont="1" applyFill="1" applyBorder="1" applyAlignment="1">
      <alignment horizontal="justify" vertical="center" wrapText="1"/>
    </xf>
    <xf numFmtId="0" fontId="25" fillId="11" borderId="19" xfId="4" applyFont="1" applyFill="1" applyBorder="1" applyAlignment="1">
      <alignment horizontal="justify" vertical="center" wrapText="1"/>
    </xf>
    <xf numFmtId="0" fontId="33" fillId="0" borderId="0" xfId="4" applyFont="1">
      <alignment vertical="center"/>
    </xf>
    <xf numFmtId="0" fontId="33" fillId="0" borderId="0" xfId="4" applyFont="1" applyBorder="1">
      <alignment vertical="center"/>
    </xf>
    <xf numFmtId="0" fontId="33" fillId="14" borderId="19" xfId="4" applyFont="1" applyFill="1" applyBorder="1" applyAlignment="1">
      <alignment horizontal="center" vertical="center" wrapText="1"/>
    </xf>
    <xf numFmtId="0" fontId="33" fillId="14" borderId="19" xfId="4" applyFont="1" applyFill="1" applyBorder="1" applyAlignment="1">
      <alignment horizontal="justify" vertical="center" wrapText="1"/>
    </xf>
    <xf numFmtId="0" fontId="33" fillId="14" borderId="19" xfId="4" applyFont="1" applyFill="1" applyBorder="1" applyAlignment="1">
      <alignment vertical="center" wrapText="1"/>
    </xf>
    <xf numFmtId="0" fontId="31" fillId="0" borderId="0" xfId="4" applyFont="1" applyBorder="1" applyAlignment="1">
      <alignment horizontal="center" vertical="center"/>
    </xf>
    <xf numFmtId="0" fontId="31" fillId="0" borderId="0" xfId="4" applyFont="1" applyBorder="1" applyAlignment="1">
      <alignment horizontal="right" vertical="center"/>
    </xf>
    <xf numFmtId="0" fontId="24" fillId="7" borderId="20" xfId="4" applyFont="1" applyFill="1" applyBorder="1" applyAlignment="1">
      <alignment horizontal="center" vertical="center" wrapText="1"/>
    </xf>
    <xf numFmtId="0" fontId="24" fillId="7" borderId="21" xfId="4" applyFont="1" applyFill="1" applyBorder="1" applyAlignment="1">
      <alignment horizontal="center" vertical="center" wrapText="1"/>
    </xf>
    <xf numFmtId="0" fontId="24" fillId="7" borderId="22" xfId="4" applyFont="1" applyFill="1" applyBorder="1" applyAlignment="1">
      <alignment horizontal="center" vertical="center" wrapText="1"/>
    </xf>
    <xf numFmtId="0" fontId="33" fillId="8" borderId="26" xfId="4" applyFont="1" applyFill="1" applyBorder="1" applyAlignment="1">
      <alignment horizontal="center" vertical="center" wrapText="1"/>
    </xf>
    <xf numFmtId="0" fontId="33" fillId="8" borderId="27" xfId="4" applyFont="1" applyFill="1" applyBorder="1" applyAlignment="1">
      <alignment horizontal="center" vertical="center" wrapText="1"/>
    </xf>
    <xf numFmtId="0" fontId="22" fillId="5" borderId="32" xfId="5" applyFont="1" applyFill="1" applyBorder="1" applyAlignment="1">
      <alignment horizontal="center" vertical="center" wrapText="1"/>
    </xf>
    <xf numFmtId="14" fontId="22" fillId="5" borderId="32" xfId="4" applyNumberFormat="1" applyFont="1" applyFill="1" applyBorder="1" applyAlignment="1">
      <alignment horizontal="center" vertical="center" wrapText="1"/>
    </xf>
    <xf numFmtId="41" fontId="23" fillId="0" borderId="0" xfId="2" applyFont="1" applyAlignment="1">
      <alignment horizontal="center" vertical="center"/>
    </xf>
    <xf numFmtId="0" fontId="23" fillId="0" borderId="11" xfId="7" applyFont="1" applyBorder="1" applyAlignment="1">
      <alignment horizontal="left" vertical="center"/>
    </xf>
    <xf numFmtId="0" fontId="22" fillId="14" borderId="24" xfId="3" applyNumberFormat="1" applyFont="1" applyFill="1" applyBorder="1" applyAlignment="1">
      <alignment horizontal="center" vertical="center" wrapText="1"/>
    </xf>
    <xf numFmtId="0" fontId="22" fillId="14" borderId="24" xfId="2" applyNumberFormat="1" applyFont="1" applyFill="1" applyBorder="1" applyAlignment="1">
      <alignment horizontal="center" vertical="center" wrapText="1"/>
    </xf>
    <xf numFmtId="0" fontId="25" fillId="0" borderId="0" xfId="7" applyFont="1" applyAlignment="1">
      <alignment horizontal="left" vertical="center"/>
    </xf>
    <xf numFmtId="0" fontId="25" fillId="0" borderId="8" xfId="7" applyFont="1" applyBorder="1" applyAlignment="1">
      <alignment horizontal="left" vertical="center"/>
    </xf>
    <xf numFmtId="0" fontId="24" fillId="7" borderId="29" xfId="4" applyFont="1" applyFill="1" applyBorder="1" applyAlignment="1">
      <alignment horizontal="center" vertical="center" wrapText="1"/>
    </xf>
    <xf numFmtId="0" fontId="22" fillId="0" borderId="8" xfId="4" applyFont="1" applyFill="1" applyBorder="1" applyAlignment="1">
      <alignment horizontal="justify" vertical="center" wrapText="1"/>
    </xf>
    <xf numFmtId="0" fontId="22" fillId="0" borderId="8" xfId="4" applyFont="1" applyFill="1" applyBorder="1" applyAlignment="1">
      <alignment vertical="center" wrapText="1"/>
    </xf>
    <xf numFmtId="0" fontId="33" fillId="14" borderId="19" xfId="6" applyFont="1" applyFill="1" applyBorder="1" applyAlignment="1">
      <alignment vertical="center" wrapText="1"/>
    </xf>
    <xf numFmtId="0" fontId="24" fillId="7" borderId="30" xfId="4" applyFont="1" applyFill="1" applyBorder="1" applyAlignment="1">
      <alignment horizontal="center" vertical="center" wrapText="1"/>
    </xf>
    <xf numFmtId="0" fontId="36" fillId="8" borderId="23" xfId="4" applyFont="1" applyFill="1" applyBorder="1" applyAlignment="1">
      <alignment horizontal="center" vertical="center" wrapText="1"/>
    </xf>
    <xf numFmtId="0" fontId="36" fillId="8" borderId="26" xfId="4" applyFont="1" applyFill="1" applyBorder="1" applyAlignment="1">
      <alignment horizontal="center" vertical="center" wrapText="1"/>
    </xf>
    <xf numFmtId="14" fontId="22" fillId="13" borderId="27" xfId="4" applyNumberFormat="1" applyFont="1" applyFill="1" applyBorder="1" applyAlignment="1">
      <alignment horizontal="center" vertical="center" wrapText="1"/>
    </xf>
    <xf numFmtId="0" fontId="24" fillId="7" borderId="54" xfId="4" applyFont="1" applyFill="1" applyBorder="1" applyAlignment="1">
      <alignment horizontal="center" vertical="center" wrapText="1"/>
    </xf>
    <xf numFmtId="0" fontId="33" fillId="9" borderId="36" xfId="5" applyFont="1" applyFill="1" applyBorder="1" applyAlignment="1">
      <alignment horizontal="center" vertical="center" wrapText="1"/>
    </xf>
    <xf numFmtId="0" fontId="25" fillId="8" borderId="23" xfId="4" applyFont="1" applyFill="1" applyBorder="1" applyAlignment="1">
      <alignment horizontal="center" vertical="center" wrapText="1"/>
    </xf>
    <xf numFmtId="0" fontId="33" fillId="10" borderId="36" xfId="6" applyFont="1" applyFill="1" applyBorder="1" applyAlignment="1">
      <alignment horizontal="center" vertical="center"/>
    </xf>
    <xf numFmtId="0" fontId="25" fillId="8" borderId="26" xfId="4" applyFont="1" applyFill="1" applyBorder="1" applyAlignment="1">
      <alignment horizontal="center" vertical="center" wrapText="1"/>
    </xf>
    <xf numFmtId="0" fontId="33" fillId="10" borderId="61" xfId="6" applyFont="1" applyFill="1" applyBorder="1" applyAlignment="1">
      <alignment horizontal="center" vertical="center"/>
    </xf>
    <xf numFmtId="176" fontId="33" fillId="9" borderId="24" xfId="5" applyNumberFormat="1" applyFont="1" applyFill="1" applyBorder="1" applyAlignment="1">
      <alignment vertical="center"/>
    </xf>
    <xf numFmtId="177" fontId="33" fillId="10" borderId="24" xfId="6" applyNumberFormat="1" applyFont="1" applyFill="1" applyBorder="1" applyAlignment="1">
      <alignment vertical="center"/>
    </xf>
    <xf numFmtId="177" fontId="33" fillId="10" borderId="27" xfId="6" applyNumberFormat="1" applyFont="1" applyFill="1" applyBorder="1" applyAlignment="1">
      <alignment vertical="center"/>
    </xf>
    <xf numFmtId="0" fontId="23" fillId="0" borderId="10" xfId="4" applyFont="1" applyBorder="1">
      <alignment vertical="center"/>
    </xf>
    <xf numFmtId="0" fontId="23" fillId="0" borderId="7" xfId="4" applyFont="1" applyBorder="1">
      <alignment vertical="center"/>
    </xf>
    <xf numFmtId="0" fontId="39" fillId="0" borderId="0" xfId="0" applyFont="1">
      <alignment vertical="center"/>
    </xf>
    <xf numFmtId="0" fontId="22" fillId="0" borderId="18" xfId="4" applyFont="1" applyFill="1" applyBorder="1">
      <alignment vertical="center"/>
    </xf>
    <xf numFmtId="0" fontId="23" fillId="0" borderId="7" xfId="7" applyFont="1" applyBorder="1" applyAlignment="1">
      <alignment horizontal="left" vertical="center"/>
    </xf>
    <xf numFmtId="176" fontId="22" fillId="0" borderId="8" xfId="4" applyNumberFormat="1" applyFont="1" applyFill="1" applyBorder="1" applyAlignment="1">
      <alignment horizontal="justify" vertical="center"/>
    </xf>
    <xf numFmtId="176" fontId="33" fillId="14" borderId="19" xfId="4" applyNumberFormat="1" applyFont="1" applyFill="1" applyBorder="1" applyAlignment="1">
      <alignment vertical="center"/>
    </xf>
    <xf numFmtId="177" fontId="22" fillId="0" borderId="8" xfId="2" applyNumberFormat="1" applyFont="1" applyFill="1" applyBorder="1" applyAlignment="1">
      <alignment vertical="center"/>
    </xf>
    <xf numFmtId="177" fontId="33" fillId="14" borderId="19" xfId="6" applyNumberFormat="1" applyFont="1" applyFill="1" applyBorder="1" applyAlignment="1">
      <alignment vertical="center"/>
    </xf>
    <xf numFmtId="176" fontId="22" fillId="0" borderId="8" xfId="2" applyNumberFormat="1" applyFont="1" applyFill="1" applyBorder="1" applyAlignment="1">
      <alignment vertical="center"/>
    </xf>
    <xf numFmtId="0" fontId="22" fillId="0" borderId="7" xfId="4" applyFont="1" applyFill="1" applyBorder="1">
      <alignment vertical="center"/>
    </xf>
    <xf numFmtId="176" fontId="22" fillId="13" borderId="24" xfId="4" applyNumberFormat="1" applyFont="1" applyFill="1" applyBorder="1" applyAlignment="1">
      <alignment vertical="center"/>
    </xf>
    <xf numFmtId="176" fontId="23" fillId="0" borderId="0" xfId="7" applyNumberFormat="1" applyFont="1">
      <alignment vertical="center"/>
    </xf>
    <xf numFmtId="176" fontId="22" fillId="14" borderId="24" xfId="2" applyNumberFormat="1" applyFont="1" applyFill="1" applyBorder="1" applyAlignment="1">
      <alignment vertical="center"/>
    </xf>
    <xf numFmtId="176" fontId="23" fillId="0" borderId="0" xfId="2" applyNumberFormat="1" applyFont="1" applyAlignment="1">
      <alignment vertical="center"/>
    </xf>
    <xf numFmtId="0" fontId="23" fillId="0" borderId="7" xfId="4" applyFont="1" applyBorder="1" applyAlignment="1">
      <alignment horizontal="left" vertical="center" readingOrder="1"/>
    </xf>
    <xf numFmtId="0" fontId="23" fillId="0" borderId="10" xfId="4" applyFont="1" applyBorder="1" applyAlignment="1">
      <alignment vertical="center"/>
    </xf>
    <xf numFmtId="0" fontId="23" fillId="0" borderId="11" xfId="4" applyFont="1" applyBorder="1" applyAlignment="1">
      <alignment vertical="center"/>
    </xf>
    <xf numFmtId="0" fontId="23" fillId="0" borderId="4" xfId="4" applyFont="1" applyBorder="1" applyAlignment="1">
      <alignment vertical="center"/>
    </xf>
    <xf numFmtId="0" fontId="22" fillId="0" borderId="0" xfId="4" applyFont="1" applyBorder="1" applyAlignment="1">
      <alignment horizontal="left" vertical="center" readingOrder="1"/>
    </xf>
    <xf numFmtId="0" fontId="22" fillId="0" borderId="12" xfId="4" applyFont="1" applyBorder="1" applyAlignment="1">
      <alignment horizontal="left" vertical="center" readingOrder="1"/>
    </xf>
    <xf numFmtId="0" fontId="22" fillId="0" borderId="7" xfId="4" applyFont="1" applyBorder="1" applyAlignment="1">
      <alignment vertical="center"/>
    </xf>
    <xf numFmtId="0" fontId="22" fillId="0" borderId="8" xfId="4" applyFont="1" applyBorder="1" applyAlignment="1">
      <alignment vertical="center"/>
    </xf>
    <xf numFmtId="0" fontId="22" fillId="0" borderId="6" xfId="4" applyFont="1" applyBorder="1" applyAlignment="1">
      <alignment vertical="center"/>
    </xf>
    <xf numFmtId="176" fontId="22" fillId="0" borderId="0" xfId="4" applyNumberFormat="1" applyFont="1" applyFill="1" applyBorder="1" applyAlignment="1">
      <alignment vertical="center"/>
    </xf>
    <xf numFmtId="177" fontId="22" fillId="0" borderId="0" xfId="8" applyNumberFormat="1" applyFont="1" applyFill="1" applyBorder="1" applyAlignment="1">
      <alignment vertical="center"/>
    </xf>
    <xf numFmtId="177" fontId="33" fillId="14" borderId="31" xfId="8" applyNumberFormat="1" applyFont="1" applyFill="1" applyBorder="1" applyAlignment="1">
      <alignment vertical="center"/>
    </xf>
    <xf numFmtId="177" fontId="22" fillId="0" borderId="0" xfId="2" applyNumberFormat="1" applyFont="1" applyFill="1" applyBorder="1" applyAlignment="1">
      <alignment vertical="center"/>
    </xf>
    <xf numFmtId="177" fontId="33" fillId="14" borderId="31" xfId="2" applyNumberFormat="1" applyFont="1" applyFill="1" applyBorder="1" applyAlignment="1">
      <alignment vertical="center"/>
    </xf>
    <xf numFmtId="177" fontId="33" fillId="14" borderId="27" xfId="2" applyNumberFormat="1" applyFont="1" applyFill="1" applyBorder="1" applyAlignment="1">
      <alignment horizontal="center" vertical="center" wrapText="1"/>
    </xf>
    <xf numFmtId="177" fontId="33" fillId="14" borderId="28" xfId="6" applyNumberFormat="1" applyFont="1" applyFill="1" applyBorder="1" applyAlignment="1">
      <alignment horizontal="center" vertical="center" wrapText="1"/>
    </xf>
    <xf numFmtId="176" fontId="22" fillId="14" borderId="24" xfId="4" applyNumberFormat="1" applyFont="1" applyFill="1" applyBorder="1" applyAlignment="1">
      <alignment vertical="center"/>
    </xf>
    <xf numFmtId="0" fontId="22" fillId="0" borderId="7" xfId="4" applyFont="1" applyBorder="1" applyAlignment="1">
      <alignment horizontal="left" vertical="center" readingOrder="1"/>
    </xf>
    <xf numFmtId="177" fontId="22" fillId="14" borderId="24" xfId="2" applyNumberFormat="1" applyFont="1" applyFill="1" applyBorder="1" applyAlignment="1">
      <alignment vertical="center"/>
    </xf>
    <xf numFmtId="177" fontId="22" fillId="14" borderId="24" xfId="8" applyNumberFormat="1" applyFont="1" applyFill="1" applyBorder="1" applyAlignment="1">
      <alignment vertical="center"/>
    </xf>
    <xf numFmtId="0" fontId="24" fillId="7" borderId="65" xfId="4" applyFont="1" applyFill="1" applyBorder="1" applyAlignment="1">
      <alignment horizontal="center" vertical="center" wrapText="1"/>
    </xf>
    <xf numFmtId="0" fontId="33" fillId="12" borderId="23" xfId="4" applyFont="1" applyFill="1" applyBorder="1" applyAlignment="1">
      <alignment horizontal="center" vertical="center" wrapText="1"/>
    </xf>
    <xf numFmtId="0" fontId="33" fillId="12" borderId="26" xfId="4" applyFont="1" applyFill="1" applyBorder="1" applyAlignment="1">
      <alignment horizontal="center" vertical="center" wrapText="1"/>
    </xf>
    <xf numFmtId="0" fontId="22" fillId="12" borderId="27" xfId="4" applyFont="1" applyFill="1" applyBorder="1" applyAlignment="1">
      <alignment horizontal="center" vertical="center" wrapText="1"/>
    </xf>
    <xf numFmtId="176" fontId="22" fillId="14" borderId="27" xfId="2" applyNumberFormat="1" applyFont="1" applyFill="1" applyBorder="1" applyAlignment="1">
      <alignment vertical="center"/>
    </xf>
    <xf numFmtId="0" fontId="24" fillId="7" borderId="66" xfId="4" applyFont="1" applyFill="1" applyBorder="1" applyAlignment="1">
      <alignment horizontal="center" vertical="center" wrapText="1"/>
    </xf>
    <xf numFmtId="0" fontId="22" fillId="12" borderId="23" xfId="4" applyFont="1" applyFill="1" applyBorder="1" applyAlignment="1">
      <alignment horizontal="center" vertical="center" wrapText="1"/>
    </xf>
    <xf numFmtId="0" fontId="22" fillId="14" borderId="25" xfId="3" applyNumberFormat="1" applyFont="1" applyFill="1" applyBorder="1" applyAlignment="1">
      <alignment horizontal="center" vertical="center" wrapText="1"/>
    </xf>
    <xf numFmtId="0" fontId="22" fillId="14" borderId="25" xfId="2" applyNumberFormat="1" applyFont="1" applyFill="1" applyBorder="1" applyAlignment="1">
      <alignment horizontal="center" vertical="center" wrapText="1"/>
    </xf>
    <xf numFmtId="0" fontId="22" fillId="12" borderId="26" xfId="4" applyFont="1" applyFill="1" applyBorder="1" applyAlignment="1">
      <alignment horizontal="center" vertical="center" wrapText="1"/>
    </xf>
    <xf numFmtId="176" fontId="22" fillId="13" borderId="27" xfId="4" applyNumberFormat="1" applyFont="1" applyFill="1" applyBorder="1" applyAlignment="1">
      <alignment vertical="center"/>
    </xf>
    <xf numFmtId="0" fontId="22" fillId="14" borderId="27" xfId="2" applyNumberFormat="1" applyFont="1" applyFill="1" applyBorder="1" applyAlignment="1">
      <alignment horizontal="center" vertical="center" wrapText="1"/>
    </xf>
    <xf numFmtId="0" fontId="22" fillId="14" borderId="28" xfId="2" applyNumberFormat="1" applyFont="1" applyFill="1" applyBorder="1" applyAlignment="1">
      <alignment horizontal="center" vertical="center" wrapText="1"/>
    </xf>
    <xf numFmtId="0" fontId="22" fillId="14" borderId="25" xfId="4" applyFont="1" applyFill="1" applyBorder="1" applyAlignment="1">
      <alignment horizontal="center" vertical="center" wrapText="1"/>
    </xf>
    <xf numFmtId="14" fontId="22" fillId="14" borderId="27" xfId="4" applyNumberFormat="1" applyFont="1" applyFill="1" applyBorder="1" applyAlignment="1">
      <alignment horizontal="center" vertical="center" wrapText="1"/>
    </xf>
    <xf numFmtId="176" fontId="22" fillId="14" borderId="27" xfId="4" applyNumberFormat="1" applyFont="1" applyFill="1" applyBorder="1" applyAlignment="1">
      <alignment vertical="center"/>
    </xf>
    <xf numFmtId="177" fontId="22" fillId="14" borderId="27" xfId="2" applyNumberFormat="1" applyFont="1" applyFill="1" applyBorder="1" applyAlignment="1">
      <alignment vertical="center"/>
    </xf>
    <xf numFmtId="177" fontId="22" fillId="14" borderId="27" xfId="8" applyNumberFormat="1" applyFont="1" applyFill="1" applyBorder="1" applyAlignment="1">
      <alignment vertical="center"/>
    </xf>
    <xf numFmtId="0" fontId="22" fillId="14" borderId="28" xfId="4" applyFont="1" applyFill="1" applyBorder="1" applyAlignment="1">
      <alignment horizontal="center" vertical="center" wrapText="1"/>
    </xf>
    <xf numFmtId="176" fontId="33" fillId="14" borderId="27" xfId="4" applyNumberFormat="1" applyFont="1" applyFill="1" applyBorder="1" applyAlignment="1">
      <alignment horizontal="center" vertical="center" wrapText="1"/>
    </xf>
    <xf numFmtId="177" fontId="22" fillId="0" borderId="0" xfId="4" applyNumberFormat="1" applyFont="1" applyAlignment="1">
      <alignment vertical="center"/>
    </xf>
    <xf numFmtId="177" fontId="22" fillId="0" borderId="0" xfId="4" applyNumberFormat="1" applyFont="1" applyFill="1" applyAlignment="1">
      <alignment vertical="center"/>
    </xf>
    <xf numFmtId="176" fontId="22" fillId="0" borderId="0" xfId="4" applyNumberFormat="1" applyFont="1" applyFill="1" applyAlignment="1">
      <alignment vertical="center"/>
    </xf>
    <xf numFmtId="176" fontId="22" fillId="0" borderId="0" xfId="4" applyNumberFormat="1" applyFont="1" applyAlignment="1">
      <alignment vertical="center"/>
    </xf>
    <xf numFmtId="176" fontId="22" fillId="5" borderId="32" xfId="5" applyNumberFormat="1" applyFont="1" applyFill="1" applyBorder="1" applyAlignment="1">
      <alignment vertical="center"/>
    </xf>
    <xf numFmtId="176" fontId="22" fillId="6" borderId="32" xfId="4" applyNumberFormat="1" applyFont="1" applyFill="1" applyBorder="1" applyAlignment="1">
      <alignment vertical="center"/>
    </xf>
    <xf numFmtId="177" fontId="33" fillId="21" borderId="32" xfId="2" applyNumberFormat="1" applyFont="1" applyFill="1" applyBorder="1" applyAlignment="1">
      <alignment horizontal="center" vertical="center"/>
    </xf>
    <xf numFmtId="177" fontId="33" fillId="21" borderId="32" xfId="6" applyNumberFormat="1" applyFont="1" applyFill="1" applyBorder="1" applyAlignment="1">
      <alignment horizontal="center" vertical="center"/>
    </xf>
    <xf numFmtId="177" fontId="22" fillId="14" borderId="24" xfId="2" applyNumberFormat="1" applyFont="1" applyFill="1" applyBorder="1" applyAlignment="1">
      <alignment horizontal="center" vertical="center" wrapText="1"/>
    </xf>
    <xf numFmtId="177" fontId="22" fillId="14" borderId="46" xfId="2" applyNumberFormat="1" applyFont="1" applyFill="1" applyBorder="1" applyAlignment="1">
      <alignment horizontal="center" vertical="center" wrapText="1"/>
    </xf>
    <xf numFmtId="0" fontId="22" fillId="0" borderId="7" xfId="4" applyFont="1" applyBorder="1">
      <alignment vertical="center"/>
    </xf>
    <xf numFmtId="0" fontId="22" fillId="8" borderId="23" xfId="4" applyFont="1" applyFill="1" applyBorder="1" applyAlignment="1">
      <alignment horizontal="center" vertical="center"/>
    </xf>
    <xf numFmtId="0" fontId="22" fillId="14" borderId="25" xfId="4" applyFont="1" applyFill="1" applyBorder="1" applyAlignment="1">
      <alignment horizontal="center" vertical="center"/>
    </xf>
    <xf numFmtId="0" fontId="22" fillId="8" borderId="67" xfId="4" applyFont="1" applyFill="1" applyBorder="1" applyAlignment="1">
      <alignment horizontal="center" vertical="center"/>
    </xf>
    <xf numFmtId="0" fontId="22" fillId="14" borderId="68" xfId="4" applyFont="1" applyFill="1" applyBorder="1" applyAlignment="1">
      <alignment horizontal="center" vertical="center"/>
    </xf>
    <xf numFmtId="0" fontId="33" fillId="15" borderId="69" xfId="4" applyFont="1" applyFill="1" applyBorder="1" applyAlignment="1">
      <alignment horizontal="center" vertical="center"/>
    </xf>
    <xf numFmtId="0" fontId="33" fillId="15" borderId="70" xfId="4" applyFont="1" applyFill="1" applyBorder="1" applyAlignment="1">
      <alignment horizontal="center" vertical="center"/>
    </xf>
    <xf numFmtId="177" fontId="33" fillId="15" borderId="70" xfId="2" applyNumberFormat="1" applyFont="1" applyFill="1" applyBorder="1" applyAlignment="1">
      <alignment horizontal="center" vertical="center"/>
    </xf>
    <xf numFmtId="41" fontId="33" fillId="15" borderId="70" xfId="2" applyFont="1" applyFill="1" applyBorder="1" applyAlignment="1">
      <alignment horizontal="center" vertical="center"/>
    </xf>
    <xf numFmtId="0" fontId="33" fillId="15" borderId="71" xfId="4" applyFont="1" applyFill="1" applyBorder="1" applyAlignment="1">
      <alignment horizontal="center" vertical="center"/>
    </xf>
    <xf numFmtId="0" fontId="33" fillId="12" borderId="72" xfId="4" applyFont="1" applyFill="1" applyBorder="1" applyAlignment="1">
      <alignment horizontal="center" vertical="center" wrapText="1"/>
    </xf>
    <xf numFmtId="0" fontId="22" fillId="12" borderId="38" xfId="4" applyFont="1" applyFill="1" applyBorder="1" applyAlignment="1">
      <alignment horizontal="center" vertical="center" wrapText="1"/>
    </xf>
    <xf numFmtId="0" fontId="22" fillId="13" borderId="38" xfId="4" applyFont="1" applyFill="1" applyBorder="1" applyAlignment="1">
      <alignment horizontal="center" vertical="center" wrapText="1"/>
    </xf>
    <xf numFmtId="14" fontId="22" fillId="13" borderId="38" xfId="4" applyNumberFormat="1" applyFont="1" applyFill="1" applyBorder="1" applyAlignment="1">
      <alignment horizontal="center" vertical="center" wrapText="1"/>
    </xf>
    <xf numFmtId="176" fontId="22" fillId="13" borderId="38" xfId="4" applyNumberFormat="1" applyFont="1" applyFill="1" applyBorder="1" applyAlignment="1">
      <alignment vertical="center"/>
    </xf>
    <xf numFmtId="0" fontId="22" fillId="14" borderId="38" xfId="4" applyFont="1" applyFill="1" applyBorder="1" applyAlignment="1">
      <alignment vertical="center" wrapText="1"/>
    </xf>
    <xf numFmtId="176" fontId="22" fillId="14" borderId="38" xfId="2" applyNumberFormat="1" applyFont="1" applyFill="1" applyBorder="1" applyAlignment="1">
      <alignment vertical="center"/>
    </xf>
    <xf numFmtId="177" fontId="22" fillId="14" borderId="38" xfId="3" applyNumberFormat="1" applyFont="1" applyFill="1" applyBorder="1" applyAlignment="1">
      <alignment vertical="center"/>
    </xf>
    <xf numFmtId="0" fontId="22" fillId="14" borderId="24" xfId="4" applyFont="1" applyFill="1" applyBorder="1" applyAlignment="1">
      <alignment vertical="center" wrapText="1"/>
    </xf>
    <xf numFmtId="177" fontId="22" fillId="14" borderId="24" xfId="3" applyNumberFormat="1" applyFont="1" applyFill="1" applyBorder="1" applyAlignment="1">
      <alignment vertical="center"/>
    </xf>
    <xf numFmtId="0" fontId="22" fillId="13" borderId="27" xfId="4" applyFont="1" applyFill="1" applyBorder="1" applyAlignment="1">
      <alignment horizontal="center" vertical="center" wrapText="1"/>
    </xf>
    <xf numFmtId="0" fontId="22" fillId="14" borderId="27" xfId="4" applyFont="1" applyFill="1" applyBorder="1" applyAlignment="1">
      <alignment vertical="center" wrapText="1"/>
    </xf>
    <xf numFmtId="0" fontId="33" fillId="8" borderId="23" xfId="4" applyFont="1" applyFill="1" applyBorder="1" applyAlignment="1">
      <alignment horizontal="center" vertical="center" wrapText="1"/>
    </xf>
    <xf numFmtId="176" fontId="22" fillId="14" borderId="24" xfId="4" applyNumberFormat="1" applyFont="1" applyFill="1" applyBorder="1" applyAlignment="1">
      <alignment horizontal="right" vertical="center"/>
    </xf>
    <xf numFmtId="176" fontId="22" fillId="0" borderId="0" xfId="4" applyNumberFormat="1" applyFont="1" applyFill="1" applyBorder="1" applyAlignment="1">
      <alignment horizontal="justify" vertical="center"/>
    </xf>
    <xf numFmtId="176" fontId="33" fillId="11" borderId="19" xfId="4" applyNumberFormat="1" applyFont="1" applyFill="1" applyBorder="1" applyAlignment="1">
      <alignment vertical="center"/>
    </xf>
    <xf numFmtId="177" fontId="22" fillId="14" borderId="24" xfId="2" applyNumberFormat="1" applyFont="1" applyFill="1" applyBorder="1" applyAlignment="1">
      <alignment horizontal="center" vertical="center"/>
    </xf>
    <xf numFmtId="177" fontId="22" fillId="0" borderId="0" xfId="4" applyNumberFormat="1" applyFont="1" applyFill="1" applyBorder="1" applyAlignment="1">
      <alignment horizontal="center" vertical="center"/>
    </xf>
    <xf numFmtId="177" fontId="33" fillId="11" borderId="19" xfId="4" applyNumberFormat="1" applyFont="1" applyFill="1" applyBorder="1" applyAlignment="1">
      <alignment horizontal="center" vertical="center"/>
    </xf>
    <xf numFmtId="0" fontId="38" fillId="0" borderId="18" xfId="4" applyFont="1" applyBorder="1">
      <alignment vertical="center"/>
    </xf>
    <xf numFmtId="14" fontId="22" fillId="14" borderId="24" xfId="4" applyNumberFormat="1" applyFont="1" applyFill="1" applyBorder="1" applyAlignment="1">
      <alignment horizontal="center" vertical="center"/>
    </xf>
    <xf numFmtId="0" fontId="22" fillId="14" borderId="24" xfId="5" applyFont="1" applyFill="1" applyBorder="1" applyAlignment="1">
      <alignment vertical="center"/>
    </xf>
    <xf numFmtId="0" fontId="22" fillId="14" borderId="46" xfId="5" applyFont="1" applyFill="1" applyBorder="1" applyAlignment="1">
      <alignment vertical="center"/>
    </xf>
    <xf numFmtId="0" fontId="24" fillId="7" borderId="74" xfId="4" applyFont="1" applyFill="1" applyBorder="1" applyAlignment="1">
      <alignment horizontal="center" vertical="center"/>
    </xf>
    <xf numFmtId="0" fontId="24" fillId="7" borderId="75" xfId="4" applyFont="1" applyFill="1" applyBorder="1" applyAlignment="1">
      <alignment horizontal="center" vertical="center"/>
    </xf>
    <xf numFmtId="0" fontId="24" fillId="7" borderId="41" xfId="4" applyFont="1" applyFill="1" applyBorder="1" applyAlignment="1">
      <alignment horizontal="center" vertical="center"/>
    </xf>
    <xf numFmtId="14" fontId="22" fillId="14" borderId="46" xfId="4" applyNumberFormat="1" applyFont="1" applyFill="1" applyBorder="1" applyAlignment="1">
      <alignment horizontal="center" vertical="center"/>
    </xf>
    <xf numFmtId="177" fontId="22" fillId="14" borderId="46" xfId="2" applyNumberFormat="1" applyFont="1" applyFill="1" applyBorder="1" applyAlignment="1">
      <alignment horizontal="center" vertical="center"/>
    </xf>
    <xf numFmtId="176" fontId="22" fillId="14" borderId="46" xfId="2" applyNumberFormat="1" applyFont="1" applyFill="1" applyBorder="1" applyAlignment="1">
      <alignment vertical="center"/>
    </xf>
    <xf numFmtId="0" fontId="22" fillId="8" borderId="23" xfId="5" applyFont="1" applyFill="1" applyBorder="1" applyAlignment="1">
      <alignment horizontal="center" vertical="center"/>
    </xf>
    <xf numFmtId="0" fontId="22" fillId="14" borderId="25" xfId="5" applyFont="1" applyFill="1" applyBorder="1" applyAlignment="1">
      <alignment horizontal="center" vertical="center"/>
    </xf>
    <xf numFmtId="0" fontId="22" fillId="14" borderId="25" xfId="5" applyFont="1" applyFill="1" applyBorder="1" applyAlignment="1">
      <alignment vertical="center"/>
    </xf>
    <xf numFmtId="0" fontId="22" fillId="8" borderId="67" xfId="5" applyFont="1" applyFill="1" applyBorder="1" applyAlignment="1">
      <alignment horizontal="center" vertical="center"/>
    </xf>
    <xf numFmtId="0" fontId="22" fillId="14" borderId="68" xfId="5" applyFont="1" applyFill="1" applyBorder="1" applyAlignment="1">
      <alignment vertical="center"/>
    </xf>
    <xf numFmtId="0" fontId="33" fillId="18" borderId="13" xfId="4" applyFont="1" applyFill="1" applyBorder="1">
      <alignment vertical="center"/>
    </xf>
    <xf numFmtId="0" fontId="33" fillId="18" borderId="14" xfId="4" applyFont="1" applyFill="1" applyBorder="1">
      <alignment vertical="center"/>
    </xf>
    <xf numFmtId="177" fontId="33" fillId="18" borderId="14" xfId="2" applyNumberFormat="1" applyFont="1" applyFill="1" applyBorder="1" applyAlignment="1">
      <alignment horizontal="center" vertical="center"/>
    </xf>
    <xf numFmtId="176" fontId="33" fillId="18" borderId="14" xfId="4" applyNumberFormat="1" applyFont="1" applyFill="1" applyBorder="1" applyAlignment="1">
      <alignment vertical="center"/>
    </xf>
    <xf numFmtId="0" fontId="33" fillId="18" borderId="15" xfId="4" applyFont="1" applyFill="1" applyBorder="1">
      <alignment vertical="center"/>
    </xf>
    <xf numFmtId="0" fontId="22" fillId="13" borderId="35" xfId="4" applyFont="1" applyFill="1" applyBorder="1" applyAlignment="1">
      <alignment horizontal="center" vertical="center" wrapText="1"/>
    </xf>
    <xf numFmtId="14" fontId="22" fillId="13" borderId="35" xfId="4" applyNumberFormat="1" applyFont="1" applyFill="1" applyBorder="1" applyAlignment="1">
      <alignment horizontal="center" vertical="center" wrapText="1"/>
    </xf>
    <xf numFmtId="0" fontId="25" fillId="0" borderId="0" xfId="7" applyFont="1" applyAlignment="1">
      <alignment horizontal="center" vertical="center"/>
    </xf>
    <xf numFmtId="0" fontId="23" fillId="0" borderId="8" xfId="4" applyFont="1" applyFill="1" applyBorder="1">
      <alignment vertical="center"/>
    </xf>
    <xf numFmtId="0" fontId="25" fillId="0" borderId="8" xfId="4" applyFont="1" applyFill="1" applyBorder="1">
      <alignment vertical="center"/>
    </xf>
    <xf numFmtId="0" fontId="23" fillId="0" borderId="6" xfId="4" applyFont="1" applyFill="1" applyBorder="1">
      <alignment vertical="center"/>
    </xf>
    <xf numFmtId="0" fontId="33" fillId="16" borderId="20" xfId="4" applyFont="1" applyFill="1" applyBorder="1" applyAlignment="1">
      <alignment horizontal="center" vertical="center" wrapText="1"/>
    </xf>
    <xf numFmtId="0" fontId="33" fillId="16" borderId="81" xfId="4" applyFont="1" applyFill="1" applyBorder="1" applyAlignment="1">
      <alignment horizontal="center" vertical="center" wrapText="1"/>
    </xf>
    <xf numFmtId="0" fontId="22" fillId="16" borderId="21" xfId="4" applyFont="1" applyFill="1" applyBorder="1" applyAlignment="1">
      <alignment horizontal="center" vertical="center" wrapText="1"/>
    </xf>
    <xf numFmtId="0" fontId="22" fillId="13" borderId="21" xfId="4" applyFont="1" applyFill="1" applyBorder="1" applyAlignment="1">
      <alignment horizontal="center" vertical="center" wrapText="1"/>
    </xf>
    <xf numFmtId="14" fontId="22" fillId="13" borderId="21" xfId="4" applyNumberFormat="1" applyFont="1" applyFill="1" applyBorder="1" applyAlignment="1">
      <alignment horizontal="center" vertical="center" wrapText="1"/>
    </xf>
    <xf numFmtId="0" fontId="22" fillId="0" borderId="23" xfId="4" applyFont="1" applyFill="1" applyBorder="1" applyAlignment="1">
      <alignment horizontal="center" vertical="center" wrapText="1"/>
    </xf>
    <xf numFmtId="0" fontId="22" fillId="0" borderId="79" xfId="4" applyFont="1" applyFill="1" applyBorder="1" applyAlignment="1">
      <alignment horizontal="center" vertical="center" wrapText="1"/>
    </xf>
    <xf numFmtId="0" fontId="25" fillId="10" borderId="69" xfId="7" applyFont="1" applyFill="1" applyBorder="1" applyAlignment="1">
      <alignment horizontal="left" vertical="center"/>
    </xf>
    <xf numFmtId="0" fontId="25" fillId="10" borderId="70" xfId="7" applyFont="1" applyFill="1" applyBorder="1" applyAlignment="1">
      <alignment horizontal="left" vertical="center"/>
    </xf>
    <xf numFmtId="0" fontId="25" fillId="10" borderId="70" xfId="7" applyFont="1" applyFill="1" applyBorder="1" applyAlignment="1">
      <alignment horizontal="center" vertical="center"/>
    </xf>
    <xf numFmtId="0" fontId="24" fillId="7" borderId="76" xfId="4" applyFont="1" applyFill="1" applyBorder="1" applyAlignment="1">
      <alignment horizontal="center" vertical="center" wrapText="1"/>
    </xf>
    <xf numFmtId="0" fontId="24" fillId="7" borderId="82" xfId="4" applyFont="1" applyFill="1" applyBorder="1" applyAlignment="1">
      <alignment horizontal="center" vertical="center" wrapText="1"/>
    </xf>
    <xf numFmtId="0" fontId="25" fillId="10" borderId="13" xfId="7" applyFont="1" applyFill="1" applyBorder="1" applyAlignment="1">
      <alignment horizontal="left" vertical="center"/>
    </xf>
    <xf numFmtId="0" fontId="25" fillId="10" borderId="14" xfId="7" applyFont="1" applyFill="1" applyBorder="1" applyAlignment="1">
      <alignment horizontal="left" vertical="center"/>
    </xf>
    <xf numFmtId="0" fontId="25" fillId="10" borderId="14" xfId="7" applyFont="1" applyFill="1" applyBorder="1" applyAlignment="1">
      <alignment horizontal="center" vertical="center"/>
    </xf>
    <xf numFmtId="0" fontId="22" fillId="0" borderId="67" xfId="4" applyFont="1" applyFill="1" applyBorder="1" applyAlignment="1">
      <alignment horizontal="center" vertical="center" wrapText="1"/>
    </xf>
    <xf numFmtId="0" fontId="22" fillId="0" borderId="45" xfId="4" applyFont="1" applyFill="1" applyBorder="1" applyAlignment="1">
      <alignment horizontal="center" vertical="center" wrapText="1"/>
    </xf>
    <xf numFmtId="0" fontId="22" fillId="0" borderId="46" xfId="4" applyFont="1" applyFill="1" applyBorder="1" applyAlignment="1">
      <alignment horizontal="center" vertical="center" wrapText="1"/>
    </xf>
    <xf numFmtId="0" fontId="22" fillId="13" borderId="46" xfId="4" applyFont="1" applyFill="1" applyBorder="1" applyAlignment="1">
      <alignment horizontal="center" vertical="center" wrapText="1"/>
    </xf>
    <xf numFmtId="14" fontId="22" fillId="13" borderId="46" xfId="4" applyNumberFormat="1" applyFont="1" applyFill="1" applyBorder="1" applyAlignment="1">
      <alignment horizontal="center" vertical="center" wrapText="1"/>
    </xf>
    <xf numFmtId="0" fontId="33" fillId="16" borderId="77" xfId="4" applyFont="1" applyFill="1" applyBorder="1" applyAlignment="1">
      <alignment horizontal="center" vertical="center" wrapText="1"/>
    </xf>
    <xf numFmtId="0" fontId="33" fillId="16" borderId="72" xfId="4" applyFont="1" applyFill="1" applyBorder="1" applyAlignment="1">
      <alignment horizontal="center" vertical="center" wrapText="1"/>
    </xf>
    <xf numFmtId="177" fontId="22" fillId="14" borderId="50" xfId="2" applyNumberFormat="1" applyFont="1" applyFill="1" applyBorder="1" applyAlignment="1">
      <alignment horizontal="center" vertical="center"/>
    </xf>
    <xf numFmtId="177" fontId="33" fillId="18" borderId="48" xfId="4" applyNumberFormat="1" applyFont="1" applyFill="1" applyBorder="1" applyAlignment="1">
      <alignment horizontal="center" vertical="center"/>
    </xf>
    <xf numFmtId="178" fontId="33" fillId="18" borderId="48" xfId="4" applyNumberFormat="1" applyFont="1" applyFill="1" applyBorder="1" applyAlignment="1">
      <alignment horizontal="center" vertical="center"/>
    </xf>
    <xf numFmtId="176" fontId="33" fillId="18" borderId="48" xfId="4" applyNumberFormat="1" applyFont="1" applyFill="1" applyBorder="1" applyAlignment="1">
      <alignment vertical="center"/>
    </xf>
    <xf numFmtId="176" fontId="22" fillId="14" borderId="50" xfId="2" applyNumberFormat="1" applyFont="1" applyFill="1" applyBorder="1" applyAlignment="1">
      <alignment vertical="center"/>
    </xf>
    <xf numFmtId="0" fontId="25" fillId="0" borderId="84" xfId="4" applyFont="1" applyFill="1" applyBorder="1" applyAlignment="1">
      <alignment horizontal="center" vertical="center" shrinkToFit="1"/>
    </xf>
    <xf numFmtId="179" fontId="25" fillId="10" borderId="71" xfId="7" applyNumberFormat="1" applyFont="1" applyFill="1" applyBorder="1">
      <alignment vertical="center"/>
    </xf>
    <xf numFmtId="179" fontId="33" fillId="14" borderId="22" xfId="2" applyNumberFormat="1" applyFont="1" applyFill="1" applyBorder="1" applyAlignment="1">
      <alignment vertical="center"/>
    </xf>
    <xf numFmtId="179" fontId="33" fillId="14" borderId="25" xfId="2" applyNumberFormat="1" applyFont="1" applyFill="1" applyBorder="1" applyAlignment="1">
      <alignment vertical="center"/>
    </xf>
    <xf numFmtId="179" fontId="33" fillId="14" borderId="80" xfId="2" applyNumberFormat="1" applyFont="1" applyFill="1" applyBorder="1" applyAlignment="1">
      <alignment vertical="center"/>
    </xf>
    <xf numFmtId="0" fontId="22" fillId="14" borderId="38" xfId="4" applyFont="1" applyFill="1" applyBorder="1" applyAlignment="1">
      <alignment horizontal="center" vertical="center" wrapText="1"/>
    </xf>
    <xf numFmtId="176" fontId="22" fillId="14" borderId="38" xfId="2" applyNumberFormat="1" applyFont="1" applyFill="1" applyBorder="1" applyAlignment="1">
      <alignment horizontal="center" vertical="center"/>
    </xf>
    <xf numFmtId="0" fontId="22" fillId="14" borderId="24" xfId="4" applyFont="1" applyFill="1" applyBorder="1" applyAlignment="1">
      <alignment horizontal="center" vertical="center" wrapText="1"/>
    </xf>
    <xf numFmtId="176" fontId="22" fillId="14" borderId="24" xfId="2" applyNumberFormat="1" applyFont="1" applyFill="1" applyBorder="1" applyAlignment="1">
      <alignment horizontal="center" vertical="center"/>
    </xf>
    <xf numFmtId="0" fontId="22" fillId="14" borderId="27" xfId="4" applyFont="1" applyFill="1" applyBorder="1" applyAlignment="1">
      <alignment horizontal="center" vertical="center" wrapText="1"/>
    </xf>
    <xf numFmtId="176" fontId="22" fillId="14" borderId="27" xfId="2" applyNumberFormat="1" applyFont="1" applyFill="1" applyBorder="1" applyAlignment="1">
      <alignment horizontal="center" vertical="center"/>
    </xf>
    <xf numFmtId="0" fontId="24" fillId="7" borderId="24" xfId="4" applyFont="1" applyFill="1" applyBorder="1" applyAlignment="1">
      <alignment horizontal="center" vertical="center"/>
    </xf>
    <xf numFmtId="0" fontId="22" fillId="0" borderId="0" xfId="11" applyFont="1" applyAlignment="1">
      <alignment horizontal="left" vertical="center" indent="1"/>
    </xf>
    <xf numFmtId="0" fontId="31" fillId="0" borderId="0" xfId="4" applyFont="1" applyBorder="1">
      <alignment vertical="center"/>
    </xf>
    <xf numFmtId="0" fontId="45" fillId="0" borderId="0" xfId="7" applyFont="1" applyAlignment="1">
      <alignment horizontal="center" vertical="center"/>
    </xf>
    <xf numFmtId="0" fontId="46" fillId="7" borderId="16" xfId="4" applyFont="1" applyFill="1" applyBorder="1" applyAlignment="1">
      <alignment horizontal="center" vertical="center"/>
    </xf>
    <xf numFmtId="0" fontId="46" fillId="7" borderId="60" xfId="4" applyFont="1" applyFill="1" applyBorder="1" applyAlignment="1">
      <alignment horizontal="center" vertical="center"/>
    </xf>
    <xf numFmtId="0" fontId="45" fillId="0" borderId="0" xfId="4" applyFont="1" applyAlignment="1">
      <alignment horizontal="center" vertical="center"/>
    </xf>
    <xf numFmtId="0" fontId="48" fillId="0" borderId="0" xfId="4" applyFont="1" applyAlignment="1">
      <alignment horizontal="left" vertical="center"/>
    </xf>
    <xf numFmtId="0" fontId="45" fillId="0" borderId="0" xfId="7" applyFont="1" applyAlignment="1">
      <alignment horizontal="left" vertical="center"/>
    </xf>
    <xf numFmtId="0" fontId="45" fillId="0" borderId="10" xfId="4" applyFont="1" applyBorder="1">
      <alignment vertical="center"/>
    </xf>
    <xf numFmtId="0" fontId="47" fillId="0" borderId="11" xfId="4" applyFont="1" applyBorder="1">
      <alignment vertical="center"/>
    </xf>
    <xf numFmtId="0" fontId="45" fillId="0" borderId="11" xfId="7" applyFont="1" applyBorder="1" applyAlignment="1">
      <alignment horizontal="center" vertical="center"/>
    </xf>
    <xf numFmtId="0" fontId="45" fillId="0" borderId="4" xfId="7" applyFont="1" applyBorder="1" applyAlignment="1">
      <alignment horizontal="center" vertical="center"/>
    </xf>
    <xf numFmtId="0" fontId="47" fillId="0" borderId="0" xfId="4" applyFont="1" applyBorder="1">
      <alignment vertical="center"/>
    </xf>
    <xf numFmtId="0" fontId="45" fillId="0" borderId="12" xfId="7" applyFont="1" applyBorder="1" applyAlignment="1">
      <alignment horizontal="center" vertical="center"/>
    </xf>
    <xf numFmtId="0" fontId="45" fillId="0" borderId="8" xfId="7" applyFont="1" applyBorder="1" applyAlignment="1">
      <alignment horizontal="left" vertical="center"/>
    </xf>
    <xf numFmtId="0" fontId="45" fillId="0" borderId="8" xfId="7" applyFont="1" applyBorder="1" applyAlignment="1">
      <alignment horizontal="center" vertical="center"/>
    </xf>
    <xf numFmtId="0" fontId="45" fillId="0" borderId="6" xfId="7" applyFont="1" applyBorder="1" applyAlignment="1">
      <alignment horizontal="center" vertical="center"/>
    </xf>
    <xf numFmtId="0" fontId="50" fillId="0" borderId="0" xfId="4" quotePrefix="1" applyFont="1">
      <alignment vertical="center"/>
    </xf>
    <xf numFmtId="0" fontId="45" fillId="0" borderId="0" xfId="4" applyFont="1">
      <alignment vertical="center"/>
    </xf>
    <xf numFmtId="0" fontId="49" fillId="0" borderId="0" xfId="4" applyFont="1" applyFill="1" applyAlignment="1">
      <alignment horizontal="right" vertical="center"/>
    </xf>
    <xf numFmtId="0" fontId="46" fillId="7" borderId="76" xfId="4" applyFont="1" applyFill="1" applyBorder="1" applyAlignment="1">
      <alignment horizontal="center" vertical="center" wrapText="1"/>
    </xf>
    <xf numFmtId="0" fontId="46" fillId="7" borderId="65" xfId="4" applyFont="1" applyFill="1" applyBorder="1" applyAlignment="1">
      <alignment horizontal="center" vertical="center" wrapText="1"/>
    </xf>
    <xf numFmtId="0" fontId="46" fillId="7" borderId="66" xfId="4" applyFont="1" applyFill="1" applyBorder="1" applyAlignment="1">
      <alignment horizontal="center" vertical="center" wrapText="1"/>
    </xf>
    <xf numFmtId="0" fontId="51" fillId="16" borderId="20" xfId="4" applyFont="1" applyFill="1" applyBorder="1" applyAlignment="1">
      <alignment horizontal="center" vertical="center" wrapText="1"/>
    </xf>
    <xf numFmtId="0" fontId="51" fillId="16" borderId="81" xfId="4" applyFont="1" applyFill="1" applyBorder="1" applyAlignment="1">
      <alignment horizontal="center" vertical="center" wrapText="1"/>
    </xf>
    <xf numFmtId="0" fontId="49" fillId="13" borderId="21" xfId="4" applyFont="1" applyFill="1" applyBorder="1" applyAlignment="1">
      <alignment horizontal="center" vertical="center" wrapText="1"/>
    </xf>
    <xf numFmtId="176" fontId="49" fillId="13" borderId="21" xfId="4" applyNumberFormat="1" applyFont="1" applyFill="1" applyBorder="1" applyAlignment="1">
      <alignment horizontal="center" vertical="center"/>
    </xf>
    <xf numFmtId="180" fontId="49" fillId="13" borderId="21" xfId="4" applyNumberFormat="1" applyFont="1" applyFill="1" applyBorder="1" applyAlignment="1">
      <alignment horizontal="center" vertical="center"/>
    </xf>
    <xf numFmtId="179" fontId="49" fillId="14" borderId="22" xfId="2" applyNumberFormat="1" applyFont="1" applyFill="1" applyBorder="1" applyAlignment="1">
      <alignment vertical="center"/>
    </xf>
    <xf numFmtId="0" fontId="49" fillId="0" borderId="23" xfId="4" applyFont="1" applyFill="1" applyBorder="1" applyAlignment="1">
      <alignment horizontal="center" vertical="center" wrapText="1"/>
    </xf>
    <xf numFmtId="0" fontId="49" fillId="0" borderId="40" xfId="4" applyFont="1" applyFill="1" applyBorder="1" applyAlignment="1">
      <alignment horizontal="center" vertical="center" wrapText="1"/>
    </xf>
    <xf numFmtId="0" fontId="49" fillId="13" borderId="24" xfId="4" applyFont="1" applyFill="1" applyBorder="1" applyAlignment="1">
      <alignment horizontal="center" vertical="center" wrapText="1"/>
    </xf>
    <xf numFmtId="176" fontId="49" fillId="13" borderId="24" xfId="4" applyNumberFormat="1" applyFont="1" applyFill="1" applyBorder="1" applyAlignment="1">
      <alignment horizontal="center" vertical="center"/>
    </xf>
    <xf numFmtId="180" fontId="49" fillId="13" borderId="24" xfId="4" applyNumberFormat="1" applyFont="1" applyFill="1" applyBorder="1" applyAlignment="1">
      <alignment horizontal="center" vertical="center"/>
    </xf>
    <xf numFmtId="179" fontId="49" fillId="14" borderId="25" xfId="2" applyNumberFormat="1" applyFont="1" applyFill="1" applyBorder="1" applyAlignment="1">
      <alignment vertical="center"/>
    </xf>
    <xf numFmtId="0" fontId="49" fillId="0" borderId="79" xfId="4" applyFont="1" applyFill="1" applyBorder="1" applyAlignment="1">
      <alignment horizontal="center" vertical="center" wrapText="1"/>
    </xf>
    <xf numFmtId="0" fontId="49" fillId="0" borderId="41" xfId="4" applyFont="1" applyFill="1" applyBorder="1" applyAlignment="1">
      <alignment horizontal="center" vertical="center" wrapText="1"/>
    </xf>
    <xf numFmtId="0" fontId="49" fillId="13" borderId="35" xfId="4" applyFont="1" applyFill="1" applyBorder="1" applyAlignment="1">
      <alignment horizontal="center" vertical="center" wrapText="1"/>
    </xf>
    <xf numFmtId="14" fontId="49" fillId="13" borderId="35" xfId="4" applyNumberFormat="1" applyFont="1" applyFill="1" applyBorder="1" applyAlignment="1">
      <alignment horizontal="center" vertical="center"/>
    </xf>
    <xf numFmtId="176" fontId="49" fillId="13" borderId="35" xfId="4" applyNumberFormat="1" applyFont="1" applyFill="1" applyBorder="1" applyAlignment="1">
      <alignment horizontal="center" vertical="center"/>
    </xf>
    <xf numFmtId="180" fontId="49" fillId="13" borderId="35" xfId="4" applyNumberFormat="1" applyFont="1" applyFill="1" applyBorder="1" applyAlignment="1">
      <alignment horizontal="center" vertical="center"/>
    </xf>
    <xf numFmtId="179" fontId="49" fillId="14" borderId="80" xfId="2" applyNumberFormat="1" applyFont="1" applyFill="1" applyBorder="1" applyAlignment="1">
      <alignment vertical="center"/>
    </xf>
    <xf numFmtId="0" fontId="47" fillId="10" borderId="69" xfId="7" applyFont="1" applyFill="1" applyBorder="1" applyAlignment="1">
      <alignment horizontal="left" vertical="center"/>
    </xf>
    <xf numFmtId="0" fontId="47" fillId="10" borderId="70" xfId="7" applyFont="1" applyFill="1" applyBorder="1" applyAlignment="1">
      <alignment horizontal="left" vertical="center"/>
    </xf>
    <xf numFmtId="178" fontId="47" fillId="10" borderId="70" xfId="7" applyNumberFormat="1" applyFont="1" applyFill="1" applyBorder="1" applyAlignment="1">
      <alignment horizontal="center" vertical="center"/>
    </xf>
    <xf numFmtId="14" fontId="47" fillId="10" borderId="70" xfId="7" applyNumberFormat="1" applyFont="1" applyFill="1" applyBorder="1" applyAlignment="1">
      <alignment horizontal="center" vertical="center"/>
    </xf>
    <xf numFmtId="176" fontId="47" fillId="10" borderId="70" xfId="7" applyNumberFormat="1" applyFont="1" applyFill="1" applyBorder="1" applyAlignment="1">
      <alignment horizontal="center" vertical="center"/>
    </xf>
    <xf numFmtId="180" fontId="47" fillId="10" borderId="70" xfId="7" applyNumberFormat="1" applyFont="1" applyFill="1" applyBorder="1" applyAlignment="1">
      <alignment horizontal="center" vertical="center"/>
    </xf>
    <xf numFmtId="179" fontId="45" fillId="10" borderId="71" xfId="7" applyNumberFormat="1" applyFont="1" applyFill="1" applyBorder="1">
      <alignment vertical="center"/>
    </xf>
    <xf numFmtId="14" fontId="45" fillId="0" borderId="0" xfId="7" applyNumberFormat="1" applyFont="1" applyAlignment="1">
      <alignment horizontal="center" vertical="center"/>
    </xf>
    <xf numFmtId="176" fontId="45" fillId="0" borderId="0" xfId="7" applyNumberFormat="1" applyFont="1" applyAlignment="1">
      <alignment horizontal="center" vertical="center"/>
    </xf>
    <xf numFmtId="180" fontId="45" fillId="0" borderId="0" xfId="7" applyNumberFormat="1" applyFont="1" applyAlignment="1">
      <alignment horizontal="center" vertical="center"/>
    </xf>
    <xf numFmtId="0" fontId="45" fillId="0" borderId="2" xfId="7" applyFont="1" applyBorder="1" applyAlignment="1">
      <alignment horizontal="center" vertical="center"/>
    </xf>
    <xf numFmtId="0" fontId="51" fillId="16" borderId="37" xfId="4" applyFont="1" applyFill="1" applyBorder="1" applyAlignment="1">
      <alignment horizontal="center" vertical="center" wrapText="1"/>
    </xf>
    <xf numFmtId="0" fontId="49" fillId="13" borderId="38" xfId="4" applyFont="1" applyFill="1" applyBorder="1" applyAlignment="1">
      <alignment horizontal="center" vertical="center" wrapText="1"/>
    </xf>
    <xf numFmtId="176" fontId="49" fillId="13" borderId="38" xfId="4" applyNumberFormat="1" applyFont="1" applyFill="1" applyBorder="1" applyAlignment="1">
      <alignment horizontal="center" vertical="center"/>
    </xf>
    <xf numFmtId="180" fontId="49" fillId="13" borderId="38" xfId="4" applyNumberFormat="1" applyFont="1" applyFill="1" applyBorder="1" applyAlignment="1">
      <alignment horizontal="center" vertical="center"/>
    </xf>
    <xf numFmtId="179" fontId="49" fillId="14" borderId="78" xfId="2" applyNumberFormat="1" applyFont="1" applyFill="1" applyBorder="1" applyAlignment="1">
      <alignment vertical="center"/>
    </xf>
    <xf numFmtId="0" fontId="49" fillId="0" borderId="67" xfId="4" applyFont="1" applyFill="1" applyBorder="1" applyAlignment="1">
      <alignment horizontal="center" vertical="center" wrapText="1"/>
    </xf>
    <xf numFmtId="0" fontId="49" fillId="0" borderId="45" xfId="4" applyFont="1" applyFill="1" applyBorder="1" applyAlignment="1">
      <alignment horizontal="center" vertical="center" wrapText="1"/>
    </xf>
    <xf numFmtId="0" fontId="49" fillId="13" borderId="46" xfId="4" applyFont="1" applyFill="1" applyBorder="1" applyAlignment="1">
      <alignment horizontal="center" vertical="center" wrapText="1"/>
    </xf>
    <xf numFmtId="14" fontId="49" fillId="13" borderId="46" xfId="4" applyNumberFormat="1" applyFont="1" applyFill="1" applyBorder="1" applyAlignment="1">
      <alignment horizontal="center" vertical="center"/>
    </xf>
    <xf numFmtId="176" fontId="49" fillId="13" borderId="46" xfId="4" applyNumberFormat="1" applyFont="1" applyFill="1" applyBorder="1" applyAlignment="1">
      <alignment horizontal="center" vertical="center"/>
    </xf>
    <xf numFmtId="180" fontId="49" fillId="13" borderId="46" xfId="4" applyNumberFormat="1" applyFont="1" applyFill="1" applyBorder="1" applyAlignment="1">
      <alignment horizontal="center" vertical="center"/>
    </xf>
    <xf numFmtId="0" fontId="47" fillId="10" borderId="13" xfId="7" applyFont="1" applyFill="1" applyBorder="1" applyAlignment="1">
      <alignment horizontal="left" vertical="center"/>
    </xf>
    <xf numFmtId="0" fontId="47" fillId="10" borderId="14" xfId="7" applyFont="1" applyFill="1" applyBorder="1" applyAlignment="1">
      <alignment horizontal="left" vertical="center"/>
    </xf>
    <xf numFmtId="0" fontId="47" fillId="10" borderId="14" xfId="7" applyFont="1" applyFill="1" applyBorder="1" applyAlignment="1">
      <alignment horizontal="center" vertical="center"/>
    </xf>
    <xf numFmtId="14" fontId="47" fillId="10" borderId="14" xfId="7" applyNumberFormat="1" applyFont="1" applyFill="1" applyBorder="1" applyAlignment="1">
      <alignment horizontal="center" vertical="center"/>
    </xf>
    <xf numFmtId="176" fontId="47" fillId="10" borderId="14" xfId="7" applyNumberFormat="1" applyFont="1" applyFill="1" applyBorder="1" applyAlignment="1">
      <alignment horizontal="center" vertical="center"/>
    </xf>
    <xf numFmtId="180" fontId="47" fillId="10" borderId="14" xfId="7" applyNumberFormat="1" applyFont="1" applyFill="1" applyBorder="1" applyAlignment="1">
      <alignment horizontal="center" vertical="center"/>
    </xf>
    <xf numFmtId="14" fontId="45" fillId="0" borderId="8" xfId="7" applyNumberFormat="1" applyFont="1" applyBorder="1" applyAlignment="1">
      <alignment horizontal="center" vertical="center"/>
    </xf>
    <xf numFmtId="176" fontId="45" fillId="0" borderId="8" xfId="7" applyNumberFormat="1" applyFont="1" applyBorder="1" applyAlignment="1">
      <alignment horizontal="center" vertical="center"/>
    </xf>
    <xf numFmtId="180" fontId="45" fillId="0" borderId="8" xfId="7" applyNumberFormat="1" applyFont="1" applyBorder="1" applyAlignment="1">
      <alignment horizontal="center" vertical="center"/>
    </xf>
    <xf numFmtId="0" fontId="51" fillId="16" borderId="47" xfId="4" applyFont="1" applyFill="1" applyBorder="1" applyAlignment="1">
      <alignment horizontal="center" vertical="center" wrapText="1"/>
    </xf>
    <xf numFmtId="0" fontId="49" fillId="13" borderId="44" xfId="4" applyFont="1" applyFill="1" applyBorder="1" applyAlignment="1">
      <alignment horizontal="center" vertical="center" wrapText="1"/>
    </xf>
    <xf numFmtId="176" fontId="49" fillId="13" borderId="44" xfId="4" applyNumberFormat="1" applyFont="1" applyFill="1" applyBorder="1" applyAlignment="1">
      <alignment horizontal="center" vertical="center"/>
    </xf>
    <xf numFmtId="180" fontId="49" fillId="13" borderId="44" xfId="4" applyNumberFormat="1" applyFont="1" applyFill="1" applyBorder="1" applyAlignment="1">
      <alignment horizontal="center" vertical="center"/>
    </xf>
    <xf numFmtId="0" fontId="49" fillId="0" borderId="0" xfId="4" applyFont="1" applyFill="1" applyBorder="1" applyAlignment="1">
      <alignment horizontal="justify" vertical="center" wrapText="1"/>
    </xf>
    <xf numFmtId="0" fontId="49" fillId="0" borderId="0" xfId="4" applyFont="1" applyFill="1" applyBorder="1" applyAlignment="1">
      <alignment horizontal="center" vertical="center" wrapText="1"/>
    </xf>
    <xf numFmtId="176" fontId="49" fillId="0" borderId="0" xfId="4" applyNumberFormat="1" applyFont="1" applyFill="1" applyBorder="1" applyAlignment="1">
      <alignment horizontal="justify" vertical="center"/>
    </xf>
    <xf numFmtId="176" fontId="49" fillId="0" borderId="0" xfId="4" applyNumberFormat="1" applyFont="1" applyFill="1" applyBorder="1" applyAlignment="1">
      <alignment vertical="center"/>
    </xf>
    <xf numFmtId="0" fontId="45" fillId="0" borderId="0" xfId="4" applyFont="1" applyFill="1" applyBorder="1" applyAlignment="1">
      <alignment horizontal="justify" vertical="center" wrapText="1"/>
    </xf>
    <xf numFmtId="0" fontId="51" fillId="11" borderId="19" xfId="4" applyFont="1" applyFill="1" applyBorder="1" applyAlignment="1">
      <alignment horizontal="center" vertical="center" wrapText="1"/>
    </xf>
    <xf numFmtId="178" fontId="51" fillId="11" borderId="19" xfId="4" applyNumberFormat="1" applyFont="1" applyFill="1" applyBorder="1" applyAlignment="1">
      <alignment horizontal="center" vertical="center" wrapText="1"/>
    </xf>
    <xf numFmtId="0" fontId="51" fillId="11" borderId="19" xfId="4" applyFont="1" applyFill="1" applyBorder="1" applyAlignment="1">
      <alignment horizontal="justify" vertical="center" wrapText="1"/>
    </xf>
    <xf numFmtId="176" fontId="51" fillId="11" borderId="19" xfId="4" applyNumberFormat="1" applyFont="1" applyFill="1" applyBorder="1" applyAlignment="1">
      <alignment horizontal="center" vertical="center"/>
    </xf>
    <xf numFmtId="0" fontId="47" fillId="11" borderId="19" xfId="4" applyFont="1" applyFill="1" applyBorder="1" applyAlignment="1">
      <alignment horizontal="center" vertical="center" wrapText="1"/>
    </xf>
    <xf numFmtId="0" fontId="22" fillId="14" borderId="24" xfId="5" applyFont="1" applyFill="1" applyBorder="1" applyAlignment="1">
      <alignment horizontal="left" vertical="center" wrapText="1"/>
    </xf>
    <xf numFmtId="0" fontId="23" fillId="0" borderId="18" xfId="4" applyFont="1" applyBorder="1" applyAlignment="1">
      <alignment vertical="center" readingOrder="1"/>
    </xf>
    <xf numFmtId="0" fontId="23" fillId="0" borderId="0" xfId="4" applyFont="1" applyBorder="1" applyAlignment="1">
      <alignment vertical="center" readingOrder="1"/>
    </xf>
    <xf numFmtId="0" fontId="23" fillId="0" borderId="12" xfId="4" applyFont="1" applyBorder="1" applyAlignment="1">
      <alignment vertical="center" readingOrder="1"/>
    </xf>
    <xf numFmtId="0" fontId="24" fillId="7" borderId="86" xfId="0" applyFont="1" applyFill="1" applyBorder="1" applyAlignment="1">
      <alignment horizontal="center" vertical="center"/>
    </xf>
    <xf numFmtId="176" fontId="25" fillId="8" borderId="89" xfId="0" applyNumberFormat="1" applyFont="1" applyFill="1" applyBorder="1" applyAlignment="1">
      <alignment horizontal="center" vertical="center"/>
    </xf>
    <xf numFmtId="176" fontId="25" fillId="8" borderId="91" xfId="0" applyNumberFormat="1" applyFont="1" applyFill="1" applyBorder="1" applyAlignment="1">
      <alignment horizontal="center" vertical="center" wrapText="1"/>
    </xf>
    <xf numFmtId="0" fontId="24" fillId="7" borderId="44" xfId="4" applyFont="1" applyFill="1" applyBorder="1" applyAlignment="1">
      <alignment horizontal="center" vertical="center" wrapText="1"/>
    </xf>
    <xf numFmtId="0" fontId="24" fillId="7" borderId="47" xfId="4" applyFont="1" applyFill="1" applyBorder="1" applyAlignment="1">
      <alignment horizontal="center" vertical="center" wrapText="1"/>
    </xf>
    <xf numFmtId="0" fontId="24" fillId="7" borderId="93" xfId="4" applyFont="1" applyFill="1" applyBorder="1" applyAlignment="1">
      <alignment horizontal="center" vertical="center" wrapText="1"/>
    </xf>
    <xf numFmtId="176" fontId="22" fillId="14" borderId="40" xfId="3" applyNumberFormat="1" applyFont="1" applyFill="1" applyBorder="1" applyAlignment="1">
      <alignment horizontal="center" vertical="center"/>
    </xf>
    <xf numFmtId="0" fontId="33" fillId="16" borderId="24" xfId="4" applyFont="1" applyFill="1" applyBorder="1" applyAlignment="1">
      <alignment horizontal="center" vertical="center" wrapText="1"/>
    </xf>
    <xf numFmtId="0" fontId="33" fillId="8" borderId="24" xfId="4" applyFont="1" applyFill="1" applyBorder="1" applyAlignment="1">
      <alignment horizontal="center" vertical="center"/>
    </xf>
    <xf numFmtId="176" fontId="22" fillId="14" borderId="24" xfId="3" applyNumberFormat="1" applyFont="1" applyFill="1" applyBorder="1" applyAlignment="1">
      <alignment horizontal="center" vertical="center"/>
    </xf>
    <xf numFmtId="176" fontId="22" fillId="14" borderId="41" xfId="3" applyNumberFormat="1" applyFont="1" applyFill="1" applyBorder="1" applyAlignment="1">
      <alignment horizontal="center" vertical="center"/>
    </xf>
    <xf numFmtId="0" fontId="33" fillId="16" borderId="35" xfId="4" applyFont="1" applyFill="1" applyBorder="1" applyAlignment="1">
      <alignment horizontal="center" vertical="center" wrapText="1"/>
    </xf>
    <xf numFmtId="0" fontId="33" fillId="8" borderId="35" xfId="4" applyFont="1" applyFill="1" applyBorder="1" applyAlignment="1">
      <alignment horizontal="center" vertical="center"/>
    </xf>
    <xf numFmtId="0" fontId="22" fillId="8" borderId="35" xfId="4" applyFont="1" applyFill="1" applyBorder="1" applyAlignment="1">
      <alignment horizontal="center" vertical="center"/>
    </xf>
    <xf numFmtId="176" fontId="22" fillId="14" borderId="35" xfId="3" applyNumberFormat="1" applyFont="1" applyFill="1" applyBorder="1" applyAlignment="1">
      <alignment horizontal="center" vertical="center"/>
    </xf>
    <xf numFmtId="176" fontId="32" fillId="14" borderId="38" xfId="2" applyNumberFormat="1" applyFont="1" applyFill="1" applyBorder="1" applyAlignment="1">
      <alignment vertical="center"/>
    </xf>
    <xf numFmtId="0" fontId="3" fillId="19" borderId="0" xfId="0" applyFont="1" applyFill="1">
      <alignment vertical="center"/>
    </xf>
    <xf numFmtId="176" fontId="25" fillId="8" borderId="91" xfId="0" applyNumberFormat="1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31" fillId="0" borderId="11" xfId="4" applyFont="1" applyBorder="1">
      <alignment vertical="center"/>
    </xf>
    <xf numFmtId="0" fontId="31" fillId="0" borderId="8" xfId="4" applyFont="1" applyFill="1" applyBorder="1">
      <alignment vertical="center"/>
    </xf>
    <xf numFmtId="0" fontId="23" fillId="0" borderId="7" xfId="4" applyFont="1" applyFill="1" applyBorder="1">
      <alignment vertical="center"/>
    </xf>
    <xf numFmtId="0" fontId="22" fillId="0" borderId="18" xfId="11" applyFont="1" applyBorder="1">
      <alignment vertical="center"/>
    </xf>
    <xf numFmtId="0" fontId="22" fillId="0" borderId="0" xfId="11" applyFont="1">
      <alignment vertical="center"/>
    </xf>
    <xf numFmtId="0" fontId="23" fillId="0" borderId="8" xfId="4" applyFont="1" applyBorder="1" applyAlignment="1">
      <alignment vertical="center" readingOrder="1"/>
    </xf>
    <xf numFmtId="0" fontId="23" fillId="0" borderId="6" xfId="4" applyFont="1" applyBorder="1" applyAlignment="1">
      <alignment vertical="center" readingOrder="1"/>
    </xf>
    <xf numFmtId="0" fontId="23" fillId="19" borderId="0" xfId="4" applyFont="1" applyFill="1" applyAlignment="1">
      <alignment horizontal="center" vertical="center"/>
    </xf>
    <xf numFmtId="176" fontId="54" fillId="8" borderId="89" xfId="0" applyNumberFormat="1" applyFont="1" applyFill="1" applyBorder="1" applyAlignment="1">
      <alignment horizontal="center" vertical="center" wrapText="1" shrinkToFit="1"/>
    </xf>
    <xf numFmtId="0" fontId="23" fillId="0" borderId="18" xfId="4" applyFont="1" applyBorder="1" applyAlignment="1">
      <alignment horizontal="left" vertical="center" readingOrder="1"/>
    </xf>
    <xf numFmtId="0" fontId="23" fillId="0" borderId="8" xfId="4" applyFont="1" applyBorder="1" applyAlignment="1">
      <alignment horizontal="left" vertical="center" wrapText="1" readingOrder="1"/>
    </xf>
    <xf numFmtId="0" fontId="23" fillId="0" borderId="10" xfId="4" applyFont="1" applyBorder="1" applyAlignment="1">
      <alignment horizontal="left" vertical="center"/>
    </xf>
    <xf numFmtId="0" fontId="23" fillId="0" borderId="11" xfId="4" applyFont="1" applyBorder="1" applyAlignment="1">
      <alignment horizontal="left" vertical="center"/>
    </xf>
    <xf numFmtId="0" fontId="23" fillId="0" borderId="4" xfId="4" applyFont="1" applyFill="1" applyBorder="1" applyAlignment="1">
      <alignment horizontal="left" vertical="center"/>
    </xf>
    <xf numFmtId="0" fontId="23" fillId="0" borderId="12" xfId="4" applyFont="1" applyFill="1" applyBorder="1" applyAlignment="1">
      <alignment horizontal="left" vertical="center"/>
    </xf>
    <xf numFmtId="0" fontId="23" fillId="0" borderId="6" xfId="4" applyFont="1" applyFill="1" applyBorder="1" applyAlignment="1">
      <alignment horizontal="left" vertical="center"/>
    </xf>
    <xf numFmtId="0" fontId="23" fillId="19" borderId="0" xfId="4" applyFont="1" applyFill="1" applyBorder="1">
      <alignment vertical="center"/>
    </xf>
    <xf numFmtId="0" fontId="28" fillId="19" borderId="0" xfId="4" applyFont="1" applyFill="1" applyBorder="1">
      <alignment vertical="center"/>
    </xf>
    <xf numFmtId="0" fontId="23" fillId="19" borderId="10" xfId="4" applyFont="1" applyFill="1" applyBorder="1">
      <alignment vertical="center"/>
    </xf>
    <xf numFmtId="0" fontId="28" fillId="19" borderId="11" xfId="4" applyFont="1" applyFill="1" applyBorder="1">
      <alignment vertical="center"/>
    </xf>
    <xf numFmtId="0" fontId="23" fillId="19" borderId="11" xfId="4" applyFont="1" applyFill="1" applyBorder="1" applyAlignment="1">
      <alignment horizontal="center" vertical="center"/>
    </xf>
    <xf numFmtId="0" fontId="23" fillId="19" borderId="4" xfId="4" applyFont="1" applyFill="1" applyBorder="1" applyAlignment="1">
      <alignment horizontal="center" vertical="center"/>
    </xf>
    <xf numFmtId="0" fontId="23" fillId="19" borderId="0" xfId="4" applyFont="1" applyFill="1" applyBorder="1" applyAlignment="1">
      <alignment horizontal="center" vertical="center"/>
    </xf>
    <xf numFmtId="0" fontId="23" fillId="19" borderId="12" xfId="4" applyFont="1" applyFill="1" applyBorder="1" applyAlignment="1">
      <alignment horizontal="center" vertical="center"/>
    </xf>
    <xf numFmtId="0" fontId="23" fillId="19" borderId="7" xfId="4" applyFont="1" applyFill="1" applyBorder="1" applyAlignment="1">
      <alignment horizontal="left" vertical="center" readingOrder="1"/>
    </xf>
    <xf numFmtId="0" fontId="28" fillId="19" borderId="8" xfId="4" applyFont="1" applyFill="1" applyBorder="1">
      <alignment vertical="center"/>
    </xf>
    <xf numFmtId="0" fontId="23" fillId="19" borderId="8" xfId="4" applyFont="1" applyFill="1" applyBorder="1" applyAlignment="1">
      <alignment horizontal="center" vertical="center"/>
    </xf>
    <xf numFmtId="0" fontId="23" fillId="19" borderId="6" xfId="4" applyFont="1" applyFill="1" applyBorder="1" applyAlignment="1">
      <alignment horizontal="center" vertical="center"/>
    </xf>
    <xf numFmtId="0" fontId="23" fillId="19" borderId="0" xfId="4" applyFont="1" applyFill="1" applyAlignment="1">
      <alignment horizontal="right" vertical="center"/>
    </xf>
    <xf numFmtId="0" fontId="32" fillId="0" borderId="0" xfId="4" applyFont="1" applyAlignment="1">
      <alignment horizontal="center" vertical="center"/>
    </xf>
    <xf numFmtId="14" fontId="31" fillId="13" borderId="35" xfId="4" applyNumberFormat="1" applyFont="1" applyFill="1" applyBorder="1" applyAlignment="1">
      <alignment horizontal="center" vertical="center"/>
    </xf>
    <xf numFmtId="0" fontId="31" fillId="0" borderId="0" xfId="4" applyFont="1" applyFill="1" applyBorder="1">
      <alignment vertical="center"/>
    </xf>
    <xf numFmtId="0" fontId="25" fillId="0" borderId="0" xfId="4" applyFont="1" applyFill="1" applyBorder="1">
      <alignment vertical="center"/>
    </xf>
    <xf numFmtId="176" fontId="49" fillId="22" borderId="44" xfId="4" applyNumberFormat="1" applyFont="1" applyFill="1" applyBorder="1" applyAlignment="1">
      <alignment horizontal="center" vertical="center"/>
    </xf>
    <xf numFmtId="176" fontId="49" fillId="22" borderId="24" xfId="4" applyNumberFormat="1" applyFont="1" applyFill="1" applyBorder="1" applyAlignment="1">
      <alignment horizontal="center" vertical="center"/>
    </xf>
    <xf numFmtId="176" fontId="49" fillId="22" borderId="46" xfId="4" applyNumberFormat="1" applyFont="1" applyFill="1" applyBorder="1" applyAlignment="1">
      <alignment horizontal="center" vertical="center"/>
    </xf>
    <xf numFmtId="176" fontId="49" fillId="22" borderId="21" xfId="4" applyNumberFormat="1" applyFont="1" applyFill="1" applyBorder="1" applyAlignment="1">
      <alignment horizontal="center" vertical="center"/>
    </xf>
    <xf numFmtId="176" fontId="49" fillId="22" borderId="35" xfId="4" applyNumberFormat="1" applyFont="1" applyFill="1" applyBorder="1" applyAlignment="1">
      <alignment horizontal="center" vertical="center"/>
    </xf>
    <xf numFmtId="176" fontId="49" fillId="22" borderId="38" xfId="4" applyNumberFormat="1" applyFont="1" applyFill="1" applyBorder="1" applyAlignment="1">
      <alignment horizontal="center" vertical="center"/>
    </xf>
    <xf numFmtId="0" fontId="33" fillId="0" borderId="17" xfId="4" applyFont="1" applyFill="1" applyBorder="1" applyAlignment="1">
      <alignment horizontal="center" vertical="center" shrinkToFit="1"/>
    </xf>
    <xf numFmtId="0" fontId="22" fillId="0" borderId="0" xfId="4" applyFont="1" applyAlignment="1">
      <alignment vertical="center"/>
    </xf>
    <xf numFmtId="0" fontId="22" fillId="14" borderId="35" xfId="4" applyFont="1" applyFill="1" applyBorder="1" applyAlignment="1">
      <alignment horizontal="center" vertical="center"/>
    </xf>
    <xf numFmtId="0" fontId="47" fillId="0" borderId="0" xfId="4" applyFont="1" applyFill="1" applyBorder="1" applyAlignment="1">
      <alignment vertical="center" shrinkToFit="1"/>
    </xf>
    <xf numFmtId="14" fontId="22" fillId="13" borderId="38" xfId="4" applyNumberFormat="1" applyFont="1" applyFill="1" applyBorder="1" applyAlignment="1">
      <alignment horizontal="center" vertical="center"/>
    </xf>
    <xf numFmtId="14" fontId="22" fillId="13" borderId="24" xfId="4" applyNumberFormat="1" applyFont="1" applyFill="1" applyBorder="1" applyAlignment="1">
      <alignment horizontal="center" vertical="center"/>
    </xf>
    <xf numFmtId="14" fontId="22" fillId="13" borderId="35" xfId="4" applyNumberFormat="1" applyFont="1" applyFill="1" applyBorder="1" applyAlignment="1">
      <alignment horizontal="center" vertical="center"/>
    </xf>
    <xf numFmtId="14" fontId="22" fillId="13" borderId="21" xfId="4" applyNumberFormat="1" applyFont="1" applyFill="1" applyBorder="1" applyAlignment="1">
      <alignment horizontal="center" vertical="center"/>
    </xf>
    <xf numFmtId="0" fontId="25" fillId="0" borderId="63" xfId="7" applyFont="1" applyBorder="1" applyAlignment="1">
      <alignment horizontal="center" vertical="center"/>
    </xf>
    <xf numFmtId="0" fontId="29" fillId="0" borderId="8" xfId="4" applyFont="1" applyBorder="1">
      <alignment vertical="center"/>
    </xf>
    <xf numFmtId="0" fontId="22" fillId="20" borderId="33" xfId="6" applyFont="1" applyFill="1" applyBorder="1" applyAlignment="1">
      <alignment horizontal="center" vertical="center" wrapText="1"/>
    </xf>
    <xf numFmtId="176" fontId="22" fillId="8" borderId="89" xfId="0" applyNumberFormat="1" applyFont="1" applyFill="1" applyBorder="1" applyAlignment="1">
      <alignment horizontal="center" vertical="center" wrapText="1" shrinkToFit="1"/>
    </xf>
    <xf numFmtId="176" fontId="31" fillId="14" borderId="24" xfId="2" applyNumberFormat="1" applyFont="1" applyFill="1" applyBorder="1" applyAlignment="1">
      <alignment vertical="center"/>
    </xf>
    <xf numFmtId="14" fontId="24" fillId="19" borderId="0" xfId="4" applyNumberFormat="1" applyFont="1" applyFill="1" applyAlignment="1">
      <alignment horizontal="center" vertical="center"/>
    </xf>
    <xf numFmtId="9" fontId="22" fillId="14" borderId="33" xfId="5" applyNumberFormat="1" applyFont="1" applyFill="1" applyBorder="1" applyAlignment="1">
      <alignment horizontal="center" vertical="center"/>
    </xf>
    <xf numFmtId="0" fontId="31" fillId="13" borderId="35" xfId="4" applyFont="1" applyFill="1" applyBorder="1" applyAlignment="1">
      <alignment horizontal="center" vertical="center" wrapText="1"/>
    </xf>
    <xf numFmtId="176" fontId="31" fillId="13" borderId="35" xfId="4" applyNumberFormat="1" applyFont="1" applyFill="1" applyBorder="1" applyAlignment="1">
      <alignment horizontal="center" vertical="center"/>
    </xf>
    <xf numFmtId="181" fontId="22" fillId="14" borderId="24" xfId="4" applyNumberFormat="1" applyFont="1" applyFill="1" applyBorder="1" applyAlignment="1">
      <alignment horizontal="center" vertical="center"/>
    </xf>
    <xf numFmtId="0" fontId="22" fillId="14" borderId="73" xfId="6" applyFont="1" applyFill="1" applyBorder="1" applyAlignment="1">
      <alignment horizontal="center" vertical="center" wrapText="1"/>
    </xf>
    <xf numFmtId="0" fontId="22" fillId="14" borderId="25" xfId="6" applyFont="1" applyFill="1" applyBorder="1" applyAlignment="1">
      <alignment horizontal="center" vertical="center" wrapText="1"/>
    </xf>
    <xf numFmtId="0" fontId="25" fillId="0" borderId="0" xfId="4" applyFont="1" applyFill="1" applyBorder="1" applyAlignment="1">
      <alignment horizontal="center" vertical="center" shrinkToFit="1"/>
    </xf>
    <xf numFmtId="0" fontId="22" fillId="14" borderId="33" xfId="3" applyNumberFormat="1" applyFont="1" applyFill="1" applyBorder="1" applyAlignment="1">
      <alignment horizontal="center" vertical="center" wrapText="1"/>
    </xf>
    <xf numFmtId="0" fontId="22" fillId="14" borderId="33" xfId="2" applyNumberFormat="1" applyFont="1" applyFill="1" applyBorder="1" applyAlignment="1">
      <alignment horizontal="center" vertical="center" wrapText="1"/>
    </xf>
    <xf numFmtId="0" fontId="22" fillId="14" borderId="62" xfId="2" applyNumberFormat="1" applyFont="1" applyFill="1" applyBorder="1" applyAlignment="1">
      <alignment horizontal="center" vertical="center" wrapText="1"/>
    </xf>
    <xf numFmtId="0" fontId="22" fillId="19" borderId="18" xfId="4" applyFont="1" applyFill="1" applyBorder="1" applyAlignment="1">
      <alignment horizontal="left" vertical="center" readingOrder="1"/>
    </xf>
    <xf numFmtId="0" fontId="61" fillId="2" borderId="0" xfId="0" applyFont="1" applyFill="1" applyAlignment="1">
      <alignment horizontal="center" vertical="center"/>
    </xf>
    <xf numFmtId="0" fontId="24" fillId="7" borderId="87" xfId="0" applyFont="1" applyFill="1" applyBorder="1" applyAlignment="1">
      <alignment horizontal="center" vertical="center"/>
    </xf>
    <xf numFmtId="0" fontId="24" fillId="7" borderId="88" xfId="0" applyFont="1" applyFill="1" applyBorder="1" applyAlignment="1">
      <alignment horizontal="center" vertical="center"/>
    </xf>
    <xf numFmtId="0" fontId="62" fillId="0" borderId="0" xfId="4" applyFont="1" applyFill="1" applyBorder="1">
      <alignment vertical="center"/>
    </xf>
    <xf numFmtId="0" fontId="63" fillId="0" borderId="0" xfId="4" applyFont="1" applyFill="1" applyBorder="1">
      <alignment vertical="center"/>
    </xf>
    <xf numFmtId="0" fontId="62" fillId="0" borderId="0" xfId="4" applyFont="1" applyFill="1" applyAlignment="1">
      <alignment horizontal="center" vertical="center"/>
    </xf>
    <xf numFmtId="0" fontId="57" fillId="0" borderId="7" xfId="4" applyFont="1" applyBorder="1" applyAlignment="1">
      <alignment horizontal="left" vertical="center" readingOrder="1"/>
    </xf>
    <xf numFmtId="176" fontId="22" fillId="8" borderId="91" xfId="0" applyNumberFormat="1" applyFont="1" applyFill="1" applyBorder="1" applyAlignment="1">
      <alignment horizontal="center" vertical="center"/>
    </xf>
    <xf numFmtId="176" fontId="22" fillId="8" borderId="91" xfId="0" applyNumberFormat="1" applyFont="1" applyFill="1" applyBorder="1" applyAlignment="1">
      <alignment horizontal="center" vertical="center" wrapText="1"/>
    </xf>
    <xf numFmtId="14" fontId="22" fillId="8" borderId="89" xfId="0" applyNumberFormat="1" applyFont="1" applyFill="1" applyBorder="1" applyAlignment="1">
      <alignment horizontal="center" vertical="center"/>
    </xf>
    <xf numFmtId="176" fontId="22" fillId="14" borderId="85" xfId="0" quotePrefix="1" applyNumberFormat="1" applyFont="1" applyFill="1" applyBorder="1" applyAlignment="1">
      <alignment horizontal="center" vertical="center" wrapText="1"/>
    </xf>
    <xf numFmtId="176" fontId="22" fillId="14" borderId="85" xfId="0" applyNumberFormat="1" applyFont="1" applyFill="1" applyBorder="1" applyAlignment="1">
      <alignment horizontal="center" vertical="center"/>
    </xf>
    <xf numFmtId="176" fontId="22" fillId="14" borderId="90" xfId="0" applyNumberFormat="1" applyFont="1" applyFill="1" applyBorder="1" applyAlignment="1">
      <alignment horizontal="center" vertical="center"/>
    </xf>
    <xf numFmtId="176" fontId="22" fillId="14" borderId="85" xfId="0" applyNumberFormat="1" applyFont="1" applyFill="1" applyBorder="1" applyAlignment="1">
      <alignment horizontal="center" vertical="center" wrapText="1"/>
    </xf>
    <xf numFmtId="0" fontId="23" fillId="0" borderId="0" xfId="4" applyFont="1" applyFill="1" applyBorder="1" applyAlignment="1">
      <alignment horizontal="center" vertical="center"/>
    </xf>
    <xf numFmtId="0" fontId="57" fillId="0" borderId="11" xfId="4" applyFont="1" applyBorder="1" applyAlignment="1">
      <alignment horizontal="left" vertical="center" readingOrder="1"/>
    </xf>
    <xf numFmtId="0" fontId="23" fillId="0" borderId="11" xfId="4" applyFont="1" applyBorder="1" applyAlignment="1">
      <alignment vertical="center" readingOrder="1"/>
    </xf>
    <xf numFmtId="0" fontId="31" fillId="0" borderId="18" xfId="11" applyFont="1" applyBorder="1" applyAlignment="1">
      <alignment horizontal="left" vertical="center" indent="1"/>
    </xf>
    <xf numFmtId="0" fontId="31" fillId="0" borderId="7" xfId="11" applyFont="1" applyBorder="1" applyAlignment="1">
      <alignment horizontal="left" vertical="center" indent="1"/>
    </xf>
    <xf numFmtId="0" fontId="1" fillId="19" borderId="4" xfId="11" applyFill="1" applyBorder="1">
      <alignment vertical="center"/>
    </xf>
    <xf numFmtId="0" fontId="1" fillId="19" borderId="12" xfId="11" applyFill="1" applyBorder="1">
      <alignment vertical="center"/>
    </xf>
    <xf numFmtId="0" fontId="1" fillId="19" borderId="12" xfId="11" applyFill="1" applyBorder="1" applyAlignment="1">
      <alignment horizontal="left" vertical="center"/>
    </xf>
    <xf numFmtId="0" fontId="1" fillId="19" borderId="6" xfId="11" applyFill="1" applyBorder="1" applyAlignment="1">
      <alignment horizontal="left" vertical="center"/>
    </xf>
    <xf numFmtId="0" fontId="23" fillId="0" borderId="0" xfId="4" applyFont="1" applyBorder="1" applyAlignment="1">
      <alignment horizontal="center" vertical="center"/>
    </xf>
    <xf numFmtId="0" fontId="32" fillId="0" borderId="0" xfId="4" applyFont="1" applyBorder="1" applyAlignment="1">
      <alignment horizontal="center" vertical="center"/>
    </xf>
    <xf numFmtId="0" fontId="22" fillId="0" borderId="0" xfId="4" applyFont="1" applyBorder="1" applyAlignment="1">
      <alignment horizontal="right" vertical="center"/>
    </xf>
    <xf numFmtId="177" fontId="22" fillId="14" borderId="25" xfId="8" applyNumberFormat="1" applyFont="1" applyFill="1" applyBorder="1" applyAlignment="1">
      <alignment vertical="center"/>
    </xf>
    <xf numFmtId="177" fontId="22" fillId="14" borderId="27" xfId="2" applyNumberFormat="1" applyFont="1" applyFill="1" applyBorder="1" applyAlignment="1">
      <alignment horizontal="center" vertical="center"/>
    </xf>
    <xf numFmtId="177" fontId="22" fillId="14" borderId="28" xfId="8" applyNumberFormat="1" applyFont="1" applyFill="1" applyBorder="1" applyAlignment="1">
      <alignment vertical="center"/>
    </xf>
    <xf numFmtId="0" fontId="25" fillId="0" borderId="95" xfId="4" applyFont="1" applyFill="1" applyBorder="1" applyAlignment="1">
      <alignment horizontal="center" vertical="center" shrinkToFit="1"/>
    </xf>
    <xf numFmtId="0" fontId="24" fillId="7" borderId="20" xfId="0" applyFont="1" applyFill="1" applyBorder="1" applyAlignment="1">
      <alignment horizontal="center" vertical="center"/>
    </xf>
    <xf numFmtId="0" fontId="24" fillId="7" borderId="21" xfId="0" applyFont="1" applyFill="1" applyBorder="1" applyAlignment="1">
      <alignment horizontal="center" vertical="center"/>
    </xf>
    <xf numFmtId="0" fontId="24" fillId="7" borderId="22" xfId="0" applyFont="1" applyFill="1" applyBorder="1" applyAlignment="1">
      <alignment horizontal="center" vertical="center"/>
    </xf>
    <xf numFmtId="0" fontId="23" fillId="14" borderId="23" xfId="0" applyFont="1" applyFill="1" applyBorder="1" applyAlignment="1">
      <alignment horizontal="center" vertical="center"/>
    </xf>
    <xf numFmtId="176" fontId="23" fillId="14" borderId="24" xfId="12" applyNumberFormat="1" applyFont="1" applyFill="1" applyBorder="1" applyAlignment="1">
      <alignment vertical="center"/>
    </xf>
    <xf numFmtId="177" fontId="23" fillId="14" borderId="24" xfId="13" applyNumberFormat="1" applyFont="1" applyFill="1" applyBorder="1" applyAlignment="1">
      <alignment vertical="center"/>
    </xf>
    <xf numFmtId="0" fontId="23" fillId="14" borderId="24" xfId="0" applyFont="1" applyFill="1" applyBorder="1" applyAlignment="1">
      <alignment horizontal="center" vertical="center"/>
    </xf>
    <xf numFmtId="0" fontId="23" fillId="14" borderId="24" xfId="0" applyFont="1" applyFill="1" applyBorder="1" applyAlignment="1">
      <alignment horizontal="center" vertical="center" wrapText="1"/>
    </xf>
    <xf numFmtId="41" fontId="22" fillId="14" borderId="25" xfId="12" applyFont="1" applyFill="1" applyBorder="1" applyAlignment="1">
      <alignment horizontal="center" vertical="center" wrapText="1"/>
    </xf>
    <xf numFmtId="41" fontId="31" fillId="14" borderId="25" xfId="12" applyFont="1" applyFill="1" applyBorder="1" applyAlignment="1">
      <alignment horizontal="center" vertical="center"/>
    </xf>
    <xf numFmtId="41" fontId="23" fillId="14" borderId="25" xfId="12" applyFont="1" applyFill="1" applyBorder="1" applyAlignment="1">
      <alignment horizontal="center" vertical="center" wrapText="1"/>
    </xf>
    <xf numFmtId="41" fontId="23" fillId="14" borderId="25" xfId="12" applyFont="1" applyFill="1" applyBorder="1" applyAlignment="1">
      <alignment horizontal="center" vertical="center"/>
    </xf>
    <xf numFmtId="0" fontId="25" fillId="14" borderId="23" xfId="0" applyFont="1" applyFill="1" applyBorder="1" applyAlignment="1">
      <alignment horizontal="center" vertical="center"/>
    </xf>
    <xf numFmtId="176" fontId="53" fillId="14" borderId="24" xfId="12" applyNumberFormat="1" applyFont="1" applyFill="1" applyBorder="1" applyAlignment="1">
      <alignment vertical="center"/>
    </xf>
    <xf numFmtId="177" fontId="53" fillId="14" borderId="24" xfId="13" applyNumberFormat="1" applyFont="1" applyFill="1" applyBorder="1" applyAlignment="1">
      <alignment vertical="center"/>
    </xf>
    <xf numFmtId="0" fontId="53" fillId="14" borderId="24" xfId="0" applyFont="1" applyFill="1" applyBorder="1" applyAlignment="1">
      <alignment horizontal="center" vertical="center"/>
    </xf>
    <xf numFmtId="41" fontId="53" fillId="14" borderId="25" xfId="12" applyFont="1" applyFill="1" applyBorder="1" applyAlignment="1">
      <alignment horizontal="center" vertical="center"/>
    </xf>
    <xf numFmtId="0" fontId="25" fillId="18" borderId="26" xfId="0" applyFont="1" applyFill="1" applyBorder="1" applyAlignment="1">
      <alignment horizontal="center" vertical="center"/>
    </xf>
    <xf numFmtId="176" fontId="25" fillId="18" borderId="27" xfId="12" applyNumberFormat="1" applyFont="1" applyFill="1" applyBorder="1" applyAlignment="1">
      <alignment vertical="center"/>
    </xf>
    <xf numFmtId="177" fontId="25" fillId="18" borderId="27" xfId="13" applyNumberFormat="1" applyFont="1" applyFill="1" applyBorder="1" applyAlignment="1">
      <alignment vertical="center"/>
    </xf>
    <xf numFmtId="0" fontId="25" fillId="18" borderId="27" xfId="0" applyFont="1" applyFill="1" applyBorder="1" applyAlignment="1">
      <alignment horizontal="center" vertical="center"/>
    </xf>
    <xf numFmtId="41" fontId="25" fillId="18" borderId="28" xfId="12" applyFont="1" applyFill="1" applyBorder="1" applyAlignment="1">
      <alignment horizontal="center" vertical="center"/>
    </xf>
    <xf numFmtId="176" fontId="25" fillId="10" borderId="26" xfId="0" applyNumberFormat="1" applyFont="1" applyFill="1" applyBorder="1" applyAlignment="1">
      <alignment horizontal="center" vertical="center"/>
    </xf>
    <xf numFmtId="176" fontId="25" fillId="10" borderId="27" xfId="0" applyNumberFormat="1" applyFont="1" applyFill="1" applyBorder="1" applyAlignment="1">
      <alignment horizontal="center" vertical="center"/>
    </xf>
    <xf numFmtId="177" fontId="25" fillId="10" borderId="28" xfId="13" applyNumberFormat="1" applyFont="1" applyFill="1" applyBorder="1" applyAlignment="1">
      <alignment horizontal="center" vertical="center"/>
    </xf>
    <xf numFmtId="0" fontId="24" fillId="7" borderId="74" xfId="4" applyFont="1" applyFill="1" applyBorder="1" applyAlignment="1">
      <alignment horizontal="center" vertical="center" wrapText="1"/>
    </xf>
    <xf numFmtId="0" fontId="24" fillId="7" borderId="24" xfId="4" applyFont="1" applyFill="1" applyBorder="1" applyAlignment="1">
      <alignment horizontal="center" vertical="center" wrapText="1"/>
    </xf>
    <xf numFmtId="176" fontId="25" fillId="8" borderId="89" xfId="0" applyNumberFormat="1" applyFont="1" applyFill="1" applyBorder="1" applyAlignment="1">
      <alignment horizontal="center" vertical="center" wrapText="1"/>
    </xf>
    <xf numFmtId="176" fontId="22" fillId="14" borderId="85" xfId="0" quotePrefix="1" applyNumberFormat="1" applyFont="1" applyFill="1" applyBorder="1" applyAlignment="1">
      <alignment horizontal="left" vertical="center" wrapText="1"/>
    </xf>
    <xf numFmtId="0" fontId="65" fillId="20" borderId="33" xfId="6" applyFont="1" applyFill="1" applyBorder="1" applyAlignment="1">
      <alignment horizontal="center" vertical="center" wrapText="1"/>
    </xf>
    <xf numFmtId="0" fontId="21" fillId="19" borderId="0" xfId="11" applyFont="1" applyFill="1" applyAlignment="1">
      <alignment horizontal="center" vertical="center"/>
    </xf>
    <xf numFmtId="0" fontId="22" fillId="0" borderId="18" xfId="11" applyFont="1" applyBorder="1">
      <alignment vertical="center"/>
    </xf>
    <xf numFmtId="0" fontId="22" fillId="0" borderId="0" xfId="11" applyFont="1">
      <alignment vertical="center"/>
    </xf>
    <xf numFmtId="0" fontId="22" fillId="0" borderId="7" xfId="11" applyFont="1" applyBorder="1">
      <alignment vertical="center"/>
    </xf>
    <xf numFmtId="0" fontId="22" fillId="0" borderId="8" xfId="11" applyFont="1" applyBorder="1">
      <alignment vertical="center"/>
    </xf>
    <xf numFmtId="0" fontId="22" fillId="0" borderId="10" xfId="11" applyFont="1" applyBorder="1">
      <alignment vertical="center"/>
    </xf>
    <xf numFmtId="0" fontId="22" fillId="0" borderId="11" xfId="11" applyFont="1" applyBorder="1">
      <alignment vertical="center"/>
    </xf>
    <xf numFmtId="0" fontId="55" fillId="19" borderId="0" xfId="0" applyFont="1" applyFill="1" applyAlignment="1">
      <alignment horizontal="center" vertical="center"/>
    </xf>
    <xf numFmtId="0" fontId="20" fillId="4" borderId="3" xfId="0" applyFont="1" applyFill="1" applyBorder="1" applyAlignment="1">
      <alignment horizontal="center" vertical="center" wrapText="1"/>
    </xf>
    <xf numFmtId="0" fontId="20" fillId="4" borderId="11" xfId="0" applyFont="1" applyFill="1" applyBorder="1" applyAlignment="1">
      <alignment horizontal="center" vertical="center" wrapText="1"/>
    </xf>
    <xf numFmtId="0" fontId="20" fillId="4" borderId="1" xfId="0" applyFont="1" applyFill="1" applyBorder="1" applyAlignment="1">
      <alignment horizontal="center" vertical="center" wrapText="1"/>
    </xf>
    <xf numFmtId="0" fontId="20" fillId="4" borderId="2" xfId="0" applyFont="1" applyFill="1" applyBorder="1" applyAlignment="1">
      <alignment horizontal="center" vertical="center" wrapText="1"/>
    </xf>
    <xf numFmtId="0" fontId="19" fillId="3" borderId="0" xfId="0" applyFont="1" applyFill="1" applyAlignment="1">
      <alignment horizontal="center" vertical="center" wrapText="1"/>
    </xf>
    <xf numFmtId="0" fontId="20" fillId="4" borderId="92" xfId="0" applyFont="1" applyFill="1" applyBorder="1" applyAlignment="1">
      <alignment horizontal="center" vertical="center" wrapText="1"/>
    </xf>
    <xf numFmtId="0" fontId="20" fillId="4" borderId="13" xfId="0" applyFont="1" applyFill="1" applyBorder="1" applyAlignment="1">
      <alignment horizontal="center" vertical="center" wrapText="1"/>
    </xf>
    <xf numFmtId="0" fontId="55" fillId="19" borderId="0" xfId="0" applyFont="1" applyFill="1" applyAlignment="1">
      <alignment horizontal="center" vertical="center" wrapText="1"/>
    </xf>
    <xf numFmtId="0" fontId="23" fillId="0" borderId="18" xfId="4" applyFont="1" applyBorder="1" applyAlignment="1">
      <alignment horizontal="left" vertical="center" readingOrder="1"/>
    </xf>
    <xf numFmtId="0" fontId="23" fillId="0" borderId="0" xfId="4" applyFont="1" applyBorder="1" applyAlignment="1">
      <alignment horizontal="left" vertical="center" readingOrder="1"/>
    </xf>
    <xf numFmtId="0" fontId="24" fillId="7" borderId="95" xfId="4" applyFont="1" applyFill="1" applyBorder="1" applyAlignment="1">
      <alignment horizontal="center" vertical="center"/>
    </xf>
    <xf numFmtId="176" fontId="23" fillId="14" borderId="85" xfId="0" applyNumberFormat="1" applyFont="1" applyFill="1" applyBorder="1" applyAlignment="1">
      <alignment horizontal="left" vertical="center" wrapText="1"/>
    </xf>
    <xf numFmtId="176" fontId="23" fillId="14" borderId="85" xfId="0" applyNumberFormat="1" applyFont="1" applyFill="1" applyBorder="1" applyAlignment="1">
      <alignment horizontal="left" vertical="center"/>
    </xf>
    <xf numFmtId="176" fontId="23" fillId="14" borderId="90" xfId="0" applyNumberFormat="1" applyFont="1" applyFill="1" applyBorder="1" applyAlignment="1">
      <alignment horizontal="left" vertical="center"/>
    </xf>
    <xf numFmtId="0" fontId="24" fillId="7" borderId="87" xfId="0" applyFont="1" applyFill="1" applyBorder="1" applyAlignment="1">
      <alignment horizontal="center" vertical="center"/>
    </xf>
    <xf numFmtId="0" fontId="24" fillId="7" borderId="88" xfId="0" applyFont="1" applyFill="1" applyBorder="1" applyAlignment="1">
      <alignment horizontal="center" vertical="center"/>
    </xf>
    <xf numFmtId="176" fontId="23" fillId="14" borderId="90" xfId="0" applyNumberFormat="1" applyFont="1" applyFill="1" applyBorder="1" applyAlignment="1">
      <alignment horizontal="left" vertical="center" wrapText="1"/>
    </xf>
    <xf numFmtId="176" fontId="23" fillId="14" borderId="94" xfId="0" applyNumberFormat="1" applyFont="1" applyFill="1" applyBorder="1" applyAlignment="1">
      <alignment horizontal="left" vertical="center"/>
    </xf>
    <xf numFmtId="14" fontId="22" fillId="13" borderId="62" xfId="4" applyNumberFormat="1" applyFont="1" applyFill="1" applyBorder="1" applyAlignment="1">
      <alignment horizontal="center" vertical="center" wrapText="1"/>
    </xf>
    <xf numFmtId="14" fontId="22" fillId="13" borderId="61" xfId="4" applyNumberFormat="1" applyFont="1" applyFill="1" applyBorder="1" applyAlignment="1">
      <alignment horizontal="center" vertical="center" wrapText="1"/>
    </xf>
    <xf numFmtId="14" fontId="22" fillId="13" borderId="33" xfId="4" applyNumberFormat="1" applyFont="1" applyFill="1" applyBorder="1" applyAlignment="1">
      <alignment horizontal="center" vertical="center" wrapText="1"/>
    </xf>
    <xf numFmtId="14" fontId="22" fillId="13" borderId="36" xfId="4" applyNumberFormat="1" applyFont="1" applyFill="1" applyBorder="1" applyAlignment="1">
      <alignment horizontal="center" vertical="center" wrapText="1"/>
    </xf>
    <xf numFmtId="0" fontId="24" fillId="7" borderId="52" xfId="4" applyFont="1" applyFill="1" applyBorder="1" applyAlignment="1">
      <alignment horizontal="center" vertical="center" wrapText="1"/>
    </xf>
    <xf numFmtId="0" fontId="24" fillId="7" borderId="54" xfId="4" applyFont="1" applyFill="1" applyBorder="1" applyAlignment="1">
      <alignment horizontal="center" vertical="center" wrapText="1"/>
    </xf>
    <xf numFmtId="0" fontId="25" fillId="0" borderId="59" xfId="4" applyFont="1" applyFill="1" applyBorder="1" applyAlignment="1">
      <alignment horizontal="center" vertical="center" shrinkToFit="1"/>
    </xf>
    <xf numFmtId="0" fontId="25" fillId="0" borderId="17" xfId="4" applyFont="1" applyFill="1" applyBorder="1" applyAlignment="1">
      <alignment horizontal="center" vertical="center" shrinkToFit="1"/>
    </xf>
    <xf numFmtId="0" fontId="24" fillId="7" borderId="64" xfId="4" applyFont="1" applyFill="1" applyBorder="1" applyAlignment="1">
      <alignment horizontal="center" vertical="center" wrapText="1"/>
    </xf>
    <xf numFmtId="0" fontId="24" fillId="7" borderId="9" xfId="4" applyFont="1" applyFill="1" applyBorder="1" applyAlignment="1">
      <alignment horizontal="center" vertical="center" wrapText="1"/>
    </xf>
    <xf numFmtId="0" fontId="24" fillId="7" borderId="30" xfId="4" applyFont="1" applyFill="1" applyBorder="1" applyAlignment="1">
      <alignment horizontal="center" vertical="center" wrapText="1"/>
    </xf>
    <xf numFmtId="0" fontId="24" fillId="7" borderId="5" xfId="4" applyFont="1" applyFill="1" applyBorder="1" applyAlignment="1">
      <alignment horizontal="center" vertical="center" wrapText="1"/>
    </xf>
    <xf numFmtId="0" fontId="24" fillId="7" borderId="63" xfId="4" applyFont="1" applyFill="1" applyBorder="1" applyAlignment="1">
      <alignment horizontal="center" vertical="center" wrapText="1"/>
    </xf>
    <xf numFmtId="0" fontId="24" fillId="7" borderId="8" xfId="4" applyFont="1" applyFill="1" applyBorder="1" applyAlignment="1">
      <alignment horizontal="center" vertical="center" wrapText="1"/>
    </xf>
    <xf numFmtId="0" fontId="24" fillId="7" borderId="53" xfId="4" applyFont="1" applyFill="1" applyBorder="1" applyAlignment="1">
      <alignment horizontal="center" vertical="center" wrapText="1"/>
    </xf>
    <xf numFmtId="0" fontId="25" fillId="0" borderId="34" xfId="4" applyFont="1" applyFill="1" applyBorder="1" applyAlignment="1">
      <alignment horizontal="center" vertical="center" shrinkToFit="1"/>
    </xf>
    <xf numFmtId="0" fontId="24" fillId="7" borderId="21" xfId="4" applyFont="1" applyFill="1" applyBorder="1" applyAlignment="1">
      <alignment horizontal="center" vertical="center"/>
    </xf>
    <xf numFmtId="0" fontId="24" fillId="7" borderId="20" xfId="4" applyFont="1" applyFill="1" applyBorder="1" applyAlignment="1">
      <alignment horizontal="center" vertical="center" wrapText="1"/>
    </xf>
    <xf numFmtId="0" fontId="24" fillId="7" borderId="79" xfId="4" applyFont="1" applyFill="1" applyBorder="1" applyAlignment="1">
      <alignment horizontal="center" vertical="center"/>
    </xf>
    <xf numFmtId="0" fontId="24" fillId="7" borderId="21" xfId="4" applyFont="1" applyFill="1" applyBorder="1" applyAlignment="1">
      <alignment horizontal="center" vertical="center" wrapText="1"/>
    </xf>
    <xf numFmtId="0" fontId="24" fillId="7" borderId="35" xfId="4" applyFont="1" applyFill="1" applyBorder="1" applyAlignment="1">
      <alignment horizontal="center" vertical="center"/>
    </xf>
    <xf numFmtId="0" fontId="24" fillId="7" borderId="35" xfId="4" applyFont="1" applyFill="1" applyBorder="1" applyAlignment="1">
      <alignment horizontal="center" vertical="center" wrapText="1"/>
    </xf>
    <xf numFmtId="0" fontId="24" fillId="7" borderId="22" xfId="4" applyFont="1" applyFill="1" applyBorder="1" applyAlignment="1">
      <alignment horizontal="center" vertical="center"/>
    </xf>
    <xf numFmtId="0" fontId="24" fillId="7" borderId="80" xfId="4" applyFont="1" applyFill="1" applyBorder="1" applyAlignment="1">
      <alignment horizontal="center" vertical="center"/>
    </xf>
    <xf numFmtId="0" fontId="24" fillId="7" borderId="76" xfId="4" applyFont="1" applyFill="1" applyBorder="1" applyAlignment="1">
      <alignment horizontal="center" vertical="center" wrapText="1"/>
    </xf>
    <xf numFmtId="0" fontId="24" fillId="7" borderId="77" xfId="4" applyFont="1" applyFill="1" applyBorder="1" applyAlignment="1">
      <alignment horizontal="center" vertical="center" wrapText="1"/>
    </xf>
    <xf numFmtId="0" fontId="24" fillId="7" borderId="82" xfId="4" applyFont="1" applyFill="1" applyBorder="1" applyAlignment="1">
      <alignment horizontal="center" vertical="center" wrapText="1"/>
    </xf>
    <xf numFmtId="0" fontId="24" fillId="7" borderId="47" xfId="4" applyFont="1" applyFill="1" applyBorder="1" applyAlignment="1">
      <alignment horizontal="center" vertical="center" wrapText="1"/>
    </xf>
    <xf numFmtId="0" fontId="24" fillId="7" borderId="39" xfId="4" applyFont="1" applyFill="1" applyBorder="1" applyAlignment="1">
      <alignment horizontal="center" vertical="center"/>
    </xf>
    <xf numFmtId="0" fontId="24" fillId="7" borderId="74" xfId="4" applyFont="1" applyFill="1" applyBorder="1" applyAlignment="1">
      <alignment horizontal="center" vertical="center"/>
    </xf>
    <xf numFmtId="0" fontId="24" fillId="7" borderId="38" xfId="4" applyFont="1" applyFill="1" applyBorder="1" applyAlignment="1">
      <alignment horizontal="center" vertical="center"/>
    </xf>
    <xf numFmtId="0" fontId="24" fillId="7" borderId="43" xfId="4" applyFont="1" applyFill="1" applyBorder="1" applyAlignment="1">
      <alignment horizontal="center" vertical="center" wrapText="1"/>
    </xf>
    <xf numFmtId="0" fontId="24" fillId="7" borderId="44" xfId="4" applyFont="1" applyFill="1" applyBorder="1" applyAlignment="1">
      <alignment horizontal="center" vertical="center" wrapText="1"/>
    </xf>
    <xf numFmtId="0" fontId="24" fillId="7" borderId="42" xfId="4" applyFont="1" applyFill="1" applyBorder="1" applyAlignment="1">
      <alignment horizontal="center" vertical="center"/>
    </xf>
    <xf numFmtId="0" fontId="24" fillId="7" borderId="47" xfId="4" applyFont="1" applyFill="1" applyBorder="1" applyAlignment="1">
      <alignment horizontal="center" vertical="center"/>
    </xf>
    <xf numFmtId="0" fontId="24" fillId="7" borderId="43" xfId="4" applyFont="1" applyFill="1" applyBorder="1" applyAlignment="1">
      <alignment horizontal="center" vertical="center"/>
    </xf>
    <xf numFmtId="0" fontId="24" fillId="7" borderId="44" xfId="4" applyFont="1" applyFill="1" applyBorder="1" applyAlignment="1">
      <alignment horizontal="center" vertical="center"/>
    </xf>
    <xf numFmtId="0" fontId="24" fillId="7" borderId="37" xfId="4" applyFont="1" applyFill="1" applyBorder="1" applyAlignment="1">
      <alignment horizontal="center" vertical="center"/>
    </xf>
    <xf numFmtId="0" fontId="24" fillId="7" borderId="41" xfId="4" applyFont="1" applyFill="1" applyBorder="1" applyAlignment="1">
      <alignment horizontal="center" vertical="center"/>
    </xf>
    <xf numFmtId="0" fontId="24" fillId="7" borderId="38" xfId="4" applyFont="1" applyFill="1" applyBorder="1" applyAlignment="1">
      <alignment horizontal="center" vertical="center" wrapText="1"/>
    </xf>
    <xf numFmtId="0" fontId="24" fillId="7" borderId="83" xfId="4" applyFont="1" applyFill="1" applyBorder="1" applyAlignment="1">
      <alignment horizontal="center" vertical="center"/>
    </xf>
    <xf numFmtId="0" fontId="47" fillId="0" borderId="59" xfId="4" applyFont="1" applyFill="1" applyBorder="1" applyAlignment="1">
      <alignment horizontal="center" vertical="center" shrinkToFit="1"/>
    </xf>
    <xf numFmtId="0" fontId="47" fillId="0" borderId="17" xfId="4" applyFont="1" applyFill="1" applyBorder="1" applyAlignment="1">
      <alignment horizontal="center" vertical="center" shrinkToFit="1"/>
    </xf>
    <xf numFmtId="0" fontId="47" fillId="0" borderId="34" xfId="4" applyFont="1" applyFill="1" applyBorder="1" applyAlignment="1">
      <alignment horizontal="center" vertical="center" shrinkToFit="1"/>
    </xf>
    <xf numFmtId="0" fontId="23" fillId="0" borderId="7" xfId="4" applyFont="1" applyBorder="1" applyAlignment="1">
      <alignment horizontal="left" vertical="center" wrapText="1" readingOrder="1"/>
    </xf>
    <xf numFmtId="0" fontId="23" fillId="0" borderId="8" xfId="4" applyFont="1" applyBorder="1" applyAlignment="1">
      <alignment horizontal="left" vertical="center" wrapText="1" readingOrder="1"/>
    </xf>
    <xf numFmtId="0" fontId="23" fillId="0" borderId="6" xfId="4" applyFont="1" applyBorder="1" applyAlignment="1">
      <alignment horizontal="left" vertical="center" wrapText="1" readingOrder="1"/>
    </xf>
    <xf numFmtId="176" fontId="22" fillId="14" borderId="85" xfId="0" applyNumberFormat="1" applyFont="1" applyFill="1" applyBorder="1" applyAlignment="1">
      <alignment horizontal="left" vertical="center"/>
    </xf>
    <xf numFmtId="176" fontId="22" fillId="14" borderId="90" xfId="0" applyNumberFormat="1" applyFont="1" applyFill="1" applyBorder="1" applyAlignment="1">
      <alignment horizontal="left" vertical="center"/>
    </xf>
    <xf numFmtId="176" fontId="54" fillId="14" borderId="85" xfId="0" applyNumberFormat="1" applyFont="1" applyFill="1" applyBorder="1" applyAlignment="1">
      <alignment horizontal="left" vertical="center"/>
    </xf>
    <xf numFmtId="176" fontId="54" fillId="14" borderId="90" xfId="0" applyNumberFormat="1" applyFont="1" applyFill="1" applyBorder="1" applyAlignment="1">
      <alignment horizontal="left" vertical="center"/>
    </xf>
    <xf numFmtId="0" fontId="25" fillId="0" borderId="16" xfId="4" applyFont="1" applyFill="1" applyBorder="1" applyAlignment="1">
      <alignment horizontal="center" vertical="center" shrinkToFit="1"/>
    </xf>
    <xf numFmtId="0" fontId="33" fillId="0" borderId="16" xfId="4" applyFont="1" applyFill="1" applyBorder="1" applyAlignment="1">
      <alignment horizontal="center" vertical="center" shrinkToFit="1"/>
    </xf>
    <xf numFmtId="0" fontId="33" fillId="0" borderId="17" xfId="4" applyFont="1" applyFill="1" applyBorder="1" applyAlignment="1">
      <alignment horizontal="center" vertical="center" shrinkToFit="1"/>
    </xf>
  </cellXfs>
  <cellStyles count="15">
    <cellStyle name="Blue" xfId="5" xr:uid="{00000000-0005-0000-0000-000000000000}"/>
    <cellStyle name="p" xfId="8" xr:uid="{00000000-0005-0000-0000-000001000000}"/>
    <cellStyle name="백분율" xfId="3" builtinId="5"/>
    <cellStyle name="백분율 2" xfId="6" xr:uid="{00000000-0005-0000-0000-000003000000}"/>
    <cellStyle name="백분율 3" xfId="13" xr:uid="{00000000-0005-0000-0000-000004000000}"/>
    <cellStyle name="쉼표 [0]" xfId="2" builtinId="6"/>
    <cellStyle name="쉼표 [0] 2" xfId="12" xr:uid="{00000000-0005-0000-0000-000006000000}"/>
    <cellStyle name="표준" xfId="0" builtinId="0"/>
    <cellStyle name="표준 2" xfId="4" xr:uid="{00000000-0005-0000-0000-000008000000}"/>
    <cellStyle name="표준 3" xfId="9" xr:uid="{00000000-0005-0000-0000-000009000000}"/>
    <cellStyle name="표준 4" xfId="11" xr:uid="{00000000-0005-0000-0000-00000A000000}"/>
    <cellStyle name="표준_※경력산정" xfId="7" xr:uid="{00000000-0005-0000-0000-00000B000000}"/>
    <cellStyle name="표준_Sheet1" xfId="10" xr:uid="{00000000-0005-0000-0000-00000C000000}"/>
    <cellStyle name="하이퍼링크" xfId="1" builtinId="8"/>
    <cellStyle name="하이퍼링크 2" xfId="14" xr:uid="{00000000-0005-0000-0000-00000E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3300"/>
      <color rgb="FFB2D1B2"/>
      <color rgb="FFDBE9DB"/>
      <color rgb="FF0000FF"/>
      <color rgb="FF9900CC"/>
      <color rgb="FF152443"/>
      <color rgb="FFC0C0C0"/>
      <color rgb="FFB2DBB2"/>
      <color rgb="FFDCE6DC"/>
      <color rgb="FFDCEAD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95253</xdr:colOff>
      <xdr:row>13</xdr:row>
      <xdr:rowOff>95249</xdr:rowOff>
    </xdr:from>
    <xdr:to>
      <xdr:col>2</xdr:col>
      <xdr:colOff>351781</xdr:colOff>
      <xdr:row>13</xdr:row>
      <xdr:rowOff>557893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043" t="17500" r="5482" b="48750"/>
        <a:stretch/>
      </xdr:blipFill>
      <xdr:spPr>
        <a:xfrm>
          <a:off x="95253" y="7667624"/>
          <a:ext cx="4123678" cy="46264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7"/>
  <sheetViews>
    <sheetView workbookViewId="0">
      <selection activeCell="A24" sqref="A24"/>
    </sheetView>
  </sheetViews>
  <sheetFormatPr defaultRowHeight="13.5" x14ac:dyDescent="0.15"/>
  <cols>
    <col min="1" max="1" width="18.88671875" customWidth="1"/>
    <col min="2" max="2" width="17.5546875" customWidth="1"/>
    <col min="3" max="3" width="25.44140625" customWidth="1"/>
  </cols>
  <sheetData>
    <row r="1" spans="1:3" x14ac:dyDescent="0.15">
      <c r="A1" s="4" t="s">
        <v>170</v>
      </c>
      <c r="B1" t="s">
        <v>311</v>
      </c>
      <c r="C1" t="s">
        <v>360</v>
      </c>
    </row>
    <row r="2" spans="1:3" x14ac:dyDescent="0.15">
      <c r="A2" s="4" t="s">
        <v>171</v>
      </c>
      <c r="B2" t="s">
        <v>312</v>
      </c>
      <c r="C2" t="s">
        <v>358</v>
      </c>
    </row>
    <row r="3" spans="1:3" x14ac:dyDescent="0.15">
      <c r="A3" s="4" t="s">
        <v>172</v>
      </c>
      <c r="B3" t="s">
        <v>313</v>
      </c>
      <c r="C3" t="s">
        <v>169</v>
      </c>
    </row>
    <row r="4" spans="1:3" x14ac:dyDescent="0.15">
      <c r="A4" s="4" t="s">
        <v>51</v>
      </c>
      <c r="B4" t="s">
        <v>314</v>
      </c>
    </row>
    <row r="5" spans="1:3" x14ac:dyDescent="0.15">
      <c r="A5" s="4" t="s">
        <v>54</v>
      </c>
    </row>
    <row r="6" spans="1:3" x14ac:dyDescent="0.15">
      <c r="A6" s="4" t="s">
        <v>55</v>
      </c>
    </row>
    <row r="9" spans="1:3" x14ac:dyDescent="0.15">
      <c r="A9" s="4" t="s">
        <v>136</v>
      </c>
    </row>
    <row r="10" spans="1:3" x14ac:dyDescent="0.15">
      <c r="A10" s="4" t="s">
        <v>167</v>
      </c>
    </row>
    <row r="13" spans="1:3" x14ac:dyDescent="0.15">
      <c r="A13" s="4" t="s">
        <v>136</v>
      </c>
    </row>
    <row r="14" spans="1:3" x14ac:dyDescent="0.15">
      <c r="A14" s="4" t="s">
        <v>167</v>
      </c>
    </row>
    <row r="15" spans="1:3" x14ac:dyDescent="0.15">
      <c r="A15" s="4" t="s">
        <v>252</v>
      </c>
    </row>
    <row r="16" spans="1:3" x14ac:dyDescent="0.15">
      <c r="A16" s="4" t="s">
        <v>253</v>
      </c>
    </row>
    <row r="18" spans="1:4" x14ac:dyDescent="0.15">
      <c r="A18" t="s">
        <v>336</v>
      </c>
      <c r="C18" t="s">
        <v>460</v>
      </c>
      <c r="D18" s="425">
        <v>20000</v>
      </c>
    </row>
    <row r="19" spans="1:4" x14ac:dyDescent="0.15">
      <c r="A19" s="5" t="s">
        <v>97</v>
      </c>
      <c r="C19" t="s">
        <v>461</v>
      </c>
      <c r="D19" s="425">
        <v>10000</v>
      </c>
    </row>
    <row r="20" spans="1:4" x14ac:dyDescent="0.15">
      <c r="A20" s="5" t="s">
        <v>318</v>
      </c>
      <c r="C20" t="s">
        <v>462</v>
      </c>
      <c r="D20" s="425">
        <v>7000</v>
      </c>
    </row>
    <row r="21" spans="1:4" x14ac:dyDescent="0.15">
      <c r="A21" s="5" t="s">
        <v>319</v>
      </c>
      <c r="C21" t="s">
        <v>406</v>
      </c>
      <c r="D21" s="425">
        <v>3000</v>
      </c>
    </row>
    <row r="22" spans="1:4" x14ac:dyDescent="0.15">
      <c r="A22" s="5" t="s">
        <v>100</v>
      </c>
      <c r="C22" t="s">
        <v>470</v>
      </c>
      <c r="D22" s="425"/>
    </row>
    <row r="23" spans="1:4" x14ac:dyDescent="0.15">
      <c r="A23" s="5" t="s">
        <v>476</v>
      </c>
    </row>
    <row r="24" spans="1:4" x14ac:dyDescent="0.15">
      <c r="A24" s="5" t="s">
        <v>467</v>
      </c>
    </row>
    <row r="25" spans="1:4" x14ac:dyDescent="0.15">
      <c r="A25" s="5" t="s">
        <v>469</v>
      </c>
      <c r="C25" t="s">
        <v>298</v>
      </c>
    </row>
    <row r="26" spans="1:4" x14ac:dyDescent="0.15">
      <c r="C26" t="s">
        <v>162</v>
      </c>
    </row>
    <row r="27" spans="1:4" x14ac:dyDescent="0.15">
      <c r="C27" t="s">
        <v>303</v>
      </c>
    </row>
    <row r="29" spans="1:4" x14ac:dyDescent="0.15">
      <c r="A29" t="s">
        <v>346</v>
      </c>
      <c r="C29" t="s">
        <v>385</v>
      </c>
    </row>
    <row r="30" spans="1:4" x14ac:dyDescent="0.15">
      <c r="A30" t="s">
        <v>124</v>
      </c>
      <c r="C30" t="s">
        <v>387</v>
      </c>
    </row>
    <row r="31" spans="1:4" x14ac:dyDescent="0.15">
      <c r="A31" t="s">
        <v>125</v>
      </c>
    </row>
    <row r="32" spans="1:4" x14ac:dyDescent="0.15">
      <c r="A32" t="s">
        <v>126</v>
      </c>
    </row>
    <row r="33" spans="1:1" x14ac:dyDescent="0.15">
      <c r="A33" t="s">
        <v>339</v>
      </c>
    </row>
    <row r="36" spans="1:1" x14ac:dyDescent="0.15">
      <c r="A36" t="s">
        <v>428</v>
      </c>
    </row>
    <row r="37" spans="1:1" x14ac:dyDescent="0.15">
      <c r="A37" t="s">
        <v>430</v>
      </c>
    </row>
  </sheetData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/>
    <pageSetUpPr fitToPage="1"/>
  </sheetPr>
  <dimension ref="A1:K45"/>
  <sheetViews>
    <sheetView showGridLines="0" tabSelected="1" view="pageBreakPreview" zoomScaleNormal="100" zoomScaleSheetLayoutView="100" workbookViewId="0">
      <selection activeCell="I33" sqref="I33"/>
    </sheetView>
  </sheetViews>
  <sheetFormatPr defaultRowHeight="13.5" x14ac:dyDescent="0.15"/>
  <cols>
    <col min="1" max="2" width="1.21875" customWidth="1"/>
    <col min="9" max="9" width="19.109375" customWidth="1"/>
    <col min="10" max="10" width="7.5546875" customWidth="1"/>
    <col min="11" max="11" width="1" customWidth="1"/>
  </cols>
  <sheetData>
    <row r="1" spans="1:10" ht="6" customHeight="1" x14ac:dyDescent="0.15"/>
    <row r="2" spans="1:10" s="6" customFormat="1" ht="7.5" customHeight="1" x14ac:dyDescent="0.15">
      <c r="A2"/>
      <c r="B2" s="17"/>
      <c r="C2" s="17"/>
      <c r="D2" s="17"/>
      <c r="E2" s="17"/>
      <c r="F2" s="17"/>
      <c r="G2" s="17"/>
      <c r="H2" s="17"/>
      <c r="I2" s="17"/>
    </row>
    <row r="3" spans="1:10" s="6" customFormat="1" ht="27" customHeight="1" x14ac:dyDescent="0.15">
      <c r="A3"/>
      <c r="B3" s="17"/>
      <c r="C3" s="7" t="s">
        <v>261</v>
      </c>
      <c r="D3" s="17"/>
      <c r="E3" s="17"/>
      <c r="F3" s="17"/>
      <c r="G3" s="17"/>
      <c r="H3" s="17"/>
      <c r="I3" s="17"/>
    </row>
    <row r="4" spans="1:10" s="6" customFormat="1" ht="16.5" x14ac:dyDescent="0.15">
      <c r="A4"/>
      <c r="B4" s="17"/>
      <c r="C4" s="555" t="s">
        <v>262</v>
      </c>
      <c r="D4" s="556"/>
      <c r="E4" s="556"/>
      <c r="F4" s="556"/>
      <c r="G4" s="556"/>
      <c r="H4" s="556"/>
      <c r="I4" s="556"/>
      <c r="J4" s="509"/>
    </row>
    <row r="5" spans="1:10" s="6" customFormat="1" ht="16.5" x14ac:dyDescent="0.15">
      <c r="A5"/>
      <c r="B5" s="17"/>
      <c r="C5" s="429" t="s">
        <v>525</v>
      </c>
      <c r="D5" s="430"/>
      <c r="E5" s="430"/>
      <c r="F5" s="430"/>
      <c r="G5" s="430"/>
      <c r="H5" s="430"/>
      <c r="I5" s="430"/>
      <c r="J5" s="510"/>
    </row>
    <row r="6" spans="1:10" s="6" customFormat="1" ht="16.5" x14ac:dyDescent="0.15">
      <c r="A6"/>
      <c r="B6" s="17"/>
      <c r="C6" s="429" t="s">
        <v>526</v>
      </c>
      <c r="D6" s="430"/>
      <c r="E6" s="430"/>
      <c r="F6" s="430"/>
      <c r="G6" s="430"/>
      <c r="H6" s="430"/>
      <c r="I6" s="430"/>
      <c r="J6" s="510"/>
    </row>
    <row r="7" spans="1:10" s="6" customFormat="1" ht="16.5" x14ac:dyDescent="0.15">
      <c r="A7"/>
      <c r="B7" s="17"/>
      <c r="C7" s="551" t="s">
        <v>527</v>
      </c>
      <c r="D7" s="552"/>
      <c r="E7" s="552"/>
      <c r="F7" s="552"/>
      <c r="G7" s="552"/>
      <c r="H7" s="552"/>
      <c r="I7" s="552"/>
      <c r="J7" s="510"/>
    </row>
    <row r="8" spans="1:10" s="6" customFormat="1" ht="16.5" x14ac:dyDescent="0.15">
      <c r="A8"/>
      <c r="B8" s="17"/>
      <c r="C8" s="551" t="s">
        <v>528</v>
      </c>
      <c r="D8" s="552"/>
      <c r="E8" s="552"/>
      <c r="F8" s="552"/>
      <c r="G8" s="552"/>
      <c r="H8" s="552"/>
      <c r="I8" s="552"/>
      <c r="J8" s="510"/>
    </row>
    <row r="9" spans="1:10" s="6" customFormat="1" ht="16.5" x14ac:dyDescent="0.15">
      <c r="A9"/>
      <c r="B9" s="17"/>
      <c r="C9" s="551" t="s">
        <v>529</v>
      </c>
      <c r="D9" s="552"/>
      <c r="E9" s="552"/>
      <c r="F9" s="552"/>
      <c r="G9" s="552"/>
      <c r="H9" s="552"/>
      <c r="I9" s="552"/>
      <c r="J9" s="510"/>
    </row>
    <row r="10" spans="1:10" s="6" customFormat="1" ht="16.5" x14ac:dyDescent="0.15">
      <c r="A10"/>
      <c r="B10" s="17"/>
      <c r="C10" s="551" t="s">
        <v>530</v>
      </c>
      <c r="D10" s="552"/>
      <c r="E10" s="552"/>
      <c r="F10" s="552"/>
      <c r="G10" s="552"/>
      <c r="H10" s="552"/>
      <c r="I10" s="552"/>
      <c r="J10" s="510"/>
    </row>
    <row r="11" spans="1:10" s="6" customFormat="1" ht="16.5" x14ac:dyDescent="0.15">
      <c r="A11"/>
      <c r="B11" s="17"/>
      <c r="C11" s="551" t="s">
        <v>393</v>
      </c>
      <c r="D11" s="552"/>
      <c r="E11" s="552"/>
      <c r="F11" s="552"/>
      <c r="G11" s="552"/>
      <c r="H11" s="552"/>
      <c r="I11" s="552"/>
      <c r="J11" s="510"/>
    </row>
    <row r="12" spans="1:10" s="9" customFormat="1" ht="16.5" x14ac:dyDescent="0.15">
      <c r="A12" s="8"/>
      <c r="B12" s="18"/>
      <c r="C12" s="551" t="s">
        <v>394</v>
      </c>
      <c r="D12" s="552"/>
      <c r="E12" s="552"/>
      <c r="F12" s="552"/>
      <c r="G12" s="552"/>
      <c r="H12" s="552"/>
      <c r="I12" s="552"/>
      <c r="J12" s="511"/>
    </row>
    <row r="13" spans="1:10" s="9" customFormat="1" ht="16.5" x14ac:dyDescent="0.15">
      <c r="A13" s="8"/>
      <c r="B13" s="18"/>
      <c r="C13" s="551" t="s">
        <v>395</v>
      </c>
      <c r="D13" s="552"/>
      <c r="E13" s="552"/>
      <c r="F13" s="552"/>
      <c r="G13" s="552"/>
      <c r="H13" s="552"/>
      <c r="I13" s="552"/>
      <c r="J13" s="511"/>
    </row>
    <row r="14" spans="1:10" s="9" customFormat="1" ht="16.5" x14ac:dyDescent="0.15">
      <c r="A14" s="8"/>
      <c r="B14" s="18"/>
      <c r="C14" s="551" t="s">
        <v>396</v>
      </c>
      <c r="D14" s="552"/>
      <c r="E14" s="552"/>
      <c r="F14" s="552"/>
      <c r="G14" s="552"/>
      <c r="H14" s="552"/>
      <c r="I14" s="552"/>
      <c r="J14" s="511"/>
    </row>
    <row r="15" spans="1:10" s="9" customFormat="1" ht="16.5" x14ac:dyDescent="0.15">
      <c r="A15" s="8"/>
      <c r="B15" s="18"/>
      <c r="C15" s="551" t="s">
        <v>397</v>
      </c>
      <c r="D15" s="552"/>
      <c r="E15" s="552"/>
      <c r="F15" s="552"/>
      <c r="G15" s="552"/>
      <c r="H15" s="552"/>
      <c r="I15" s="552"/>
      <c r="J15" s="511"/>
    </row>
    <row r="16" spans="1:10" s="9" customFormat="1" ht="16.5" x14ac:dyDescent="0.15">
      <c r="A16" s="8"/>
      <c r="B16" s="18"/>
      <c r="C16" s="429" t="s">
        <v>449</v>
      </c>
      <c r="D16" s="430"/>
      <c r="E16" s="430"/>
      <c r="F16" s="430"/>
      <c r="G16" s="430"/>
      <c r="H16" s="430"/>
      <c r="I16" s="430"/>
      <c r="J16" s="511"/>
    </row>
    <row r="17" spans="1:10" s="9" customFormat="1" ht="16.5" x14ac:dyDescent="0.15">
      <c r="A17" s="8"/>
      <c r="B17" s="18"/>
      <c r="C17" s="551" t="s">
        <v>180</v>
      </c>
      <c r="D17" s="552"/>
      <c r="E17" s="552"/>
      <c r="F17" s="552"/>
      <c r="G17" s="552"/>
      <c r="H17" s="552"/>
      <c r="I17" s="552"/>
      <c r="J17" s="511"/>
    </row>
    <row r="18" spans="1:10" s="9" customFormat="1" ht="16.5" x14ac:dyDescent="0.15">
      <c r="A18" s="8"/>
      <c r="B18" s="18"/>
      <c r="C18" s="429" t="s">
        <v>294</v>
      </c>
      <c r="D18" s="430"/>
      <c r="E18" s="430"/>
      <c r="F18" s="430"/>
      <c r="G18" s="430"/>
      <c r="H18" s="430"/>
      <c r="I18" s="430"/>
      <c r="J18" s="511"/>
    </row>
    <row r="19" spans="1:10" s="9" customFormat="1" ht="16.5" x14ac:dyDescent="0.15">
      <c r="A19" s="8"/>
      <c r="B19" s="18"/>
      <c r="C19" s="551" t="s">
        <v>296</v>
      </c>
      <c r="D19" s="552"/>
      <c r="E19" s="552"/>
      <c r="F19" s="552"/>
      <c r="G19" s="552"/>
      <c r="H19" s="552"/>
      <c r="I19" s="552"/>
      <c r="J19" s="511"/>
    </row>
    <row r="20" spans="1:10" s="9" customFormat="1" ht="16.5" x14ac:dyDescent="0.15">
      <c r="A20" s="8"/>
      <c r="B20" s="18"/>
      <c r="C20" s="551" t="s">
        <v>398</v>
      </c>
      <c r="D20" s="552"/>
      <c r="E20" s="552"/>
      <c r="F20" s="552"/>
      <c r="G20" s="552"/>
      <c r="H20" s="552"/>
      <c r="I20" s="552"/>
      <c r="J20" s="511"/>
    </row>
    <row r="21" spans="1:10" s="9" customFormat="1" ht="16.5" x14ac:dyDescent="0.15">
      <c r="A21" s="8"/>
      <c r="B21" s="18"/>
      <c r="C21" s="429" t="s">
        <v>551</v>
      </c>
      <c r="D21" s="430"/>
      <c r="E21" s="430"/>
      <c r="F21" s="430"/>
      <c r="G21" s="430"/>
      <c r="H21" s="430"/>
      <c r="I21" s="430"/>
      <c r="J21" s="511"/>
    </row>
    <row r="22" spans="1:10" s="9" customFormat="1" ht="16.5" x14ac:dyDescent="0.15">
      <c r="A22" s="8"/>
      <c r="B22" s="18"/>
      <c r="C22" s="429" t="s">
        <v>552</v>
      </c>
      <c r="D22" s="430"/>
      <c r="E22" s="430"/>
      <c r="F22" s="430"/>
      <c r="G22" s="430"/>
      <c r="H22" s="430"/>
      <c r="I22" s="430"/>
      <c r="J22" s="511"/>
    </row>
    <row r="23" spans="1:10" s="9" customFormat="1" ht="16.5" x14ac:dyDescent="0.15">
      <c r="A23" s="8"/>
      <c r="B23" s="18"/>
      <c r="C23" s="553" t="s">
        <v>550</v>
      </c>
      <c r="D23" s="554"/>
      <c r="E23" s="554"/>
      <c r="F23" s="554"/>
      <c r="G23" s="554"/>
      <c r="H23" s="554"/>
      <c r="I23" s="554"/>
      <c r="J23" s="512"/>
    </row>
    <row r="24" spans="1:10" s="6" customFormat="1" ht="13.5" customHeight="1" x14ac:dyDescent="0.15">
      <c r="A24"/>
      <c r="B24" s="17"/>
      <c r="C24" s="550"/>
      <c r="D24" s="550"/>
      <c r="E24" s="550"/>
      <c r="F24" s="550"/>
      <c r="G24" s="550"/>
      <c r="H24" s="550"/>
      <c r="I24" s="550"/>
    </row>
    <row r="25" spans="1:10" s="6" customFormat="1" ht="27" customHeight="1" x14ac:dyDescent="0.15">
      <c r="A25"/>
      <c r="B25" s="17"/>
      <c r="C25" s="7" t="s">
        <v>263</v>
      </c>
      <c r="D25" s="17"/>
      <c r="E25" s="17"/>
      <c r="F25" s="17"/>
      <c r="G25" s="17"/>
      <c r="H25" s="17"/>
      <c r="I25" s="17"/>
    </row>
    <row r="26" spans="1:10" s="6" customFormat="1" ht="21.75" customHeight="1" x14ac:dyDescent="0.15">
      <c r="A26"/>
      <c r="B26" s="17"/>
      <c r="C26" s="19" t="s">
        <v>301</v>
      </c>
      <c r="D26" s="20"/>
      <c r="E26" s="20"/>
      <c r="F26" s="20"/>
      <c r="G26" s="20"/>
      <c r="H26" s="20"/>
      <c r="I26" s="20"/>
      <c r="J26" s="21"/>
    </row>
    <row r="27" spans="1:10" s="6" customFormat="1" ht="21.75" customHeight="1" x14ac:dyDescent="0.15">
      <c r="A27"/>
      <c r="B27" s="17"/>
      <c r="C27" s="22" t="s">
        <v>352</v>
      </c>
      <c r="D27" s="23"/>
      <c r="E27" s="23"/>
      <c r="F27" s="23"/>
      <c r="G27" s="23"/>
      <c r="H27" s="23"/>
      <c r="I27" s="23"/>
      <c r="J27" s="24"/>
    </row>
    <row r="28" spans="1:10" s="6" customFormat="1" ht="21.75" customHeight="1" x14ac:dyDescent="0.15">
      <c r="A28"/>
      <c r="B28" s="17"/>
      <c r="C28" s="22" t="s">
        <v>329</v>
      </c>
      <c r="D28" s="23"/>
      <c r="E28" s="23"/>
      <c r="F28" s="23"/>
      <c r="G28" s="23"/>
      <c r="H28" s="23"/>
      <c r="I28" s="23"/>
      <c r="J28" s="24"/>
    </row>
    <row r="29" spans="1:10" s="6" customFormat="1" ht="21.75" customHeight="1" x14ac:dyDescent="0.15">
      <c r="A29"/>
      <c r="B29" s="17"/>
      <c r="C29" s="22" t="s">
        <v>330</v>
      </c>
      <c r="D29" s="23"/>
      <c r="E29" s="23"/>
      <c r="F29" s="23"/>
      <c r="G29" s="23"/>
      <c r="H29" s="23"/>
      <c r="I29" s="23"/>
      <c r="J29" s="24"/>
    </row>
    <row r="30" spans="1:10" s="6" customFormat="1" ht="21.75" customHeight="1" x14ac:dyDescent="0.15">
      <c r="A30"/>
      <c r="B30" s="17"/>
      <c r="C30" s="22" t="s">
        <v>267</v>
      </c>
      <c r="D30" s="23"/>
      <c r="E30" s="23"/>
      <c r="F30" s="23"/>
      <c r="G30" s="23"/>
      <c r="H30" s="23"/>
      <c r="I30" s="23"/>
      <c r="J30" s="24"/>
    </row>
    <row r="31" spans="1:10" s="6" customFormat="1" ht="21.75" customHeight="1" x14ac:dyDescent="0.15">
      <c r="A31"/>
      <c r="B31" s="17"/>
      <c r="C31" s="22" t="s">
        <v>268</v>
      </c>
      <c r="D31" s="23"/>
      <c r="E31" s="23"/>
      <c r="F31" s="23"/>
      <c r="G31" s="23"/>
      <c r="H31" s="23"/>
      <c r="I31" s="23"/>
      <c r="J31" s="24"/>
    </row>
    <row r="32" spans="1:10" s="6" customFormat="1" ht="21.75" customHeight="1" x14ac:dyDescent="0.15">
      <c r="A32"/>
      <c r="B32" s="17"/>
      <c r="C32" s="22" t="s">
        <v>269</v>
      </c>
      <c r="D32" s="23"/>
      <c r="E32" s="23"/>
      <c r="F32" s="23"/>
      <c r="G32" s="23"/>
      <c r="H32" s="23"/>
      <c r="I32" s="23"/>
      <c r="J32" s="24"/>
    </row>
    <row r="33" spans="1:11" s="6" customFormat="1" ht="21.75" customHeight="1" x14ac:dyDescent="0.15">
      <c r="A33"/>
      <c r="B33" s="17"/>
      <c r="C33" s="22" t="s">
        <v>270</v>
      </c>
      <c r="D33" s="23"/>
      <c r="E33" s="23"/>
      <c r="F33" s="23"/>
      <c r="G33" s="23"/>
      <c r="H33" s="23"/>
      <c r="I33" s="23"/>
      <c r="J33" s="24"/>
      <c r="K33"/>
    </row>
    <row r="34" spans="1:11" s="6" customFormat="1" ht="21.75" customHeight="1" x14ac:dyDescent="0.15">
      <c r="A34"/>
      <c r="B34" s="17"/>
      <c r="C34" s="22" t="s">
        <v>271</v>
      </c>
      <c r="D34" s="23"/>
      <c r="E34" s="23"/>
      <c r="F34" s="23"/>
      <c r="G34" s="23"/>
      <c r="H34" s="23"/>
      <c r="I34" s="23"/>
      <c r="J34" s="24"/>
      <c r="K34"/>
    </row>
    <row r="35" spans="1:11" s="6" customFormat="1" ht="21.75" customHeight="1" x14ac:dyDescent="0.15">
      <c r="A35"/>
      <c r="B35" s="17"/>
      <c r="C35" s="22" t="s">
        <v>272</v>
      </c>
      <c r="D35" s="23"/>
      <c r="E35" s="23"/>
      <c r="F35" s="23"/>
      <c r="G35" s="23"/>
      <c r="H35" s="23"/>
      <c r="I35" s="23"/>
      <c r="J35" s="24"/>
      <c r="K35"/>
    </row>
    <row r="36" spans="1:11" s="6" customFormat="1" ht="21.75" customHeight="1" x14ac:dyDescent="0.15">
      <c r="A36"/>
      <c r="B36" s="17"/>
      <c r="C36" s="22" t="s">
        <v>273</v>
      </c>
      <c r="D36" s="23"/>
      <c r="E36" s="23"/>
      <c r="F36" s="23"/>
      <c r="G36" s="23"/>
      <c r="H36" s="23"/>
      <c r="I36" s="23"/>
      <c r="J36" s="24"/>
      <c r="K36"/>
    </row>
    <row r="37" spans="1:11" s="6" customFormat="1" ht="21.75" customHeight="1" x14ac:dyDescent="0.15">
      <c r="A37"/>
      <c r="B37" s="17"/>
      <c r="C37" s="22" t="s">
        <v>353</v>
      </c>
      <c r="D37" s="23"/>
      <c r="E37" s="23"/>
      <c r="F37" s="23"/>
      <c r="G37" s="23"/>
      <c r="H37" s="23"/>
      <c r="I37" s="23"/>
      <c r="J37" s="24"/>
      <c r="K37"/>
    </row>
    <row r="38" spans="1:11" s="6" customFormat="1" ht="21.75" customHeight="1" x14ac:dyDescent="0.15">
      <c r="A38"/>
      <c r="B38" s="17"/>
      <c r="C38" s="507" t="s">
        <v>500</v>
      </c>
      <c r="D38" s="23"/>
      <c r="E38" s="23"/>
      <c r="F38" s="23"/>
      <c r="G38" s="23"/>
      <c r="H38" s="23"/>
      <c r="I38" s="23"/>
      <c r="J38" s="24"/>
      <c r="K38"/>
    </row>
    <row r="39" spans="1:11" s="6" customFormat="1" ht="21.75" customHeight="1" x14ac:dyDescent="0.15">
      <c r="A39"/>
      <c r="B39" s="17"/>
      <c r="C39" s="508" t="s">
        <v>499</v>
      </c>
      <c r="D39" s="25"/>
      <c r="E39" s="25"/>
      <c r="F39" s="25"/>
      <c r="G39" s="25"/>
      <c r="H39" s="25"/>
      <c r="I39" s="25"/>
      <c r="J39" s="26"/>
      <c r="K39"/>
    </row>
    <row r="40" spans="1:11" s="6" customFormat="1" ht="8.25" customHeight="1" x14ac:dyDescent="0.15">
      <c r="A40"/>
      <c r="B40" s="17"/>
      <c r="C40" s="17"/>
      <c r="D40" s="17"/>
      <c r="E40" s="17"/>
      <c r="F40" s="17"/>
      <c r="G40" s="17"/>
      <c r="H40" s="17"/>
      <c r="I40" s="17"/>
      <c r="K40"/>
    </row>
    <row r="42" spans="1:11" x14ac:dyDescent="0.15">
      <c r="C42" s="316"/>
    </row>
    <row r="43" spans="1:11" x14ac:dyDescent="0.15">
      <c r="C43" s="316"/>
    </row>
    <row r="44" spans="1:11" x14ac:dyDescent="0.15">
      <c r="C44" s="316"/>
    </row>
    <row r="45" spans="1:11" x14ac:dyDescent="0.15">
      <c r="C45" s="316"/>
    </row>
  </sheetData>
  <mergeCells count="15">
    <mergeCell ref="C4:I4"/>
    <mergeCell ref="C7:I7"/>
    <mergeCell ref="C8:I8"/>
    <mergeCell ref="C9:I9"/>
    <mergeCell ref="C10:I10"/>
    <mergeCell ref="C24:I24"/>
    <mergeCell ref="C11:I11"/>
    <mergeCell ref="C14:I14"/>
    <mergeCell ref="C15:I15"/>
    <mergeCell ref="C17:I17"/>
    <mergeCell ref="C23:I23"/>
    <mergeCell ref="C13:I13"/>
    <mergeCell ref="C12:I12"/>
    <mergeCell ref="C19:I19"/>
    <mergeCell ref="C20:I20"/>
  </mergeCells>
  <phoneticPr fontId="4" type="noConversion"/>
  <printOptions horizontalCentered="1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>
    <tabColor theme="0"/>
    <pageSetUpPr fitToPage="1"/>
  </sheetPr>
  <dimension ref="A1:F16"/>
  <sheetViews>
    <sheetView zoomScaleNormal="100" zoomScaleSheetLayoutView="100" workbookViewId="0">
      <selection activeCell="A11" sqref="A11:E11"/>
    </sheetView>
  </sheetViews>
  <sheetFormatPr defaultColWidth="0" defaultRowHeight="14.25" zeroHeight="1" x14ac:dyDescent="0.15"/>
  <cols>
    <col min="1" max="1" width="29.5546875" style="1" customWidth="1"/>
    <col min="2" max="2" width="15.5546875" style="1" customWidth="1"/>
    <col min="3" max="3" width="14.5546875" style="1" customWidth="1"/>
    <col min="4" max="4" width="41.6640625" style="1" customWidth="1"/>
    <col min="5" max="5" width="29.5546875" style="1" customWidth="1"/>
    <col min="6" max="16384" width="8.88671875" style="1" hidden="1"/>
  </cols>
  <sheetData>
    <row r="1" spans="1:6" ht="59.25" customHeight="1" x14ac:dyDescent="0.15">
      <c r="E1" s="10"/>
    </row>
    <row r="2" spans="1:6" ht="85.5" customHeight="1" x14ac:dyDescent="0.15">
      <c r="A2" s="562" t="s">
        <v>463</v>
      </c>
      <c r="B2" s="562"/>
      <c r="C2" s="562"/>
      <c r="D2" s="562"/>
      <c r="E2" s="562"/>
    </row>
    <row r="3" spans="1:6" ht="67.5" customHeight="1" thickBot="1" x14ac:dyDescent="0.2"/>
    <row r="4" spans="1:6" ht="44.25" customHeight="1" x14ac:dyDescent="0.15">
      <c r="B4" s="560" t="s">
        <v>2</v>
      </c>
      <c r="C4" s="561"/>
      <c r="D4" s="12" t="s">
        <v>148</v>
      </c>
    </row>
    <row r="5" spans="1:6" ht="44.25" customHeight="1" x14ac:dyDescent="0.15">
      <c r="B5" s="558" t="s">
        <v>3</v>
      </c>
      <c r="C5" s="559"/>
      <c r="D5" s="13" t="s">
        <v>546</v>
      </c>
    </row>
    <row r="6" spans="1:6" ht="44.25" customHeight="1" x14ac:dyDescent="0.15">
      <c r="B6" s="558" t="s">
        <v>136</v>
      </c>
      <c r="C6" s="559"/>
      <c r="D6" s="13" t="s">
        <v>264</v>
      </c>
    </row>
    <row r="7" spans="1:6" ht="44.25" customHeight="1" x14ac:dyDescent="0.15">
      <c r="B7" s="558" t="s">
        <v>0</v>
      </c>
      <c r="C7" s="14" t="s">
        <v>177</v>
      </c>
      <c r="D7" s="13" t="s">
        <v>264</v>
      </c>
    </row>
    <row r="8" spans="1:6" ht="44.25" customHeight="1" x14ac:dyDescent="0.15">
      <c r="B8" s="563"/>
      <c r="C8" s="14" t="s">
        <v>377</v>
      </c>
      <c r="D8" s="13" t="s">
        <v>354</v>
      </c>
    </row>
    <row r="9" spans="1:6" ht="44.25" customHeight="1" thickBot="1" x14ac:dyDescent="0.2">
      <c r="B9" s="564"/>
      <c r="C9" s="15" t="s">
        <v>355</v>
      </c>
      <c r="D9" s="16" t="s">
        <v>356</v>
      </c>
    </row>
    <row r="10" spans="1:6" ht="32.25" customHeight="1" x14ac:dyDescent="0.15">
      <c r="A10" s="423"/>
      <c r="B10" s="423"/>
      <c r="C10" s="423"/>
      <c r="D10" s="423"/>
      <c r="E10" s="423"/>
    </row>
    <row r="11" spans="1:6" s="11" customFormat="1" ht="23.25" customHeight="1" x14ac:dyDescent="0.15">
      <c r="A11" s="565" t="s">
        <v>335</v>
      </c>
      <c r="B11" s="565"/>
      <c r="C11" s="565"/>
      <c r="D11" s="565"/>
      <c r="E11" s="565"/>
    </row>
    <row r="12" spans="1:6" s="11" customFormat="1" ht="23.25" customHeight="1" x14ac:dyDescent="0.15">
      <c r="A12" s="557" t="s">
        <v>176</v>
      </c>
      <c r="B12" s="557"/>
      <c r="C12" s="557"/>
      <c r="D12" s="557"/>
      <c r="E12" s="557"/>
    </row>
    <row r="13" spans="1:6" ht="39.75" customHeight="1" x14ac:dyDescent="0.15">
      <c r="C13" s="2"/>
    </row>
    <row r="14" spans="1:6" ht="45" customHeight="1" x14ac:dyDescent="0.15">
      <c r="C14" s="2"/>
      <c r="E14" s="490" t="s">
        <v>175</v>
      </c>
    </row>
    <row r="16" spans="1:6" hidden="1" x14ac:dyDescent="0.15">
      <c r="F16" s="3"/>
    </row>
  </sheetData>
  <dataConsolidate/>
  <mergeCells count="7">
    <mergeCell ref="A12:E12"/>
    <mergeCell ref="B6:C6"/>
    <mergeCell ref="B4:C4"/>
    <mergeCell ref="A2:E2"/>
    <mergeCell ref="B5:C5"/>
    <mergeCell ref="B7:B9"/>
    <mergeCell ref="A11:E11"/>
  </mergeCells>
  <phoneticPr fontId="4" type="noConversion"/>
  <printOptions horizontalCentered="1" verticalCentered="1"/>
  <pageMargins left="0.59055118110236227" right="0.59055118110236227" top="0.39370078740157483" bottom="0.39370078740157483" header="0" footer="0.19685039370078741"/>
  <pageSetup paperSize="9" scale="83" orientation="landscape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200-000000000000}">
          <x14:formula1>
            <xm:f>콤보박스!$C$18:$C$22</xm:f>
          </x14:formula1>
          <xm:sqref>D5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9" tint="-0.499984740745262"/>
    <pageSetUpPr fitToPage="1"/>
  </sheetPr>
  <dimension ref="B1:H24"/>
  <sheetViews>
    <sheetView showGridLines="0" view="pageBreakPreview" zoomScaleNormal="100" zoomScaleSheetLayoutView="100" workbookViewId="0">
      <selection activeCell="D31" sqref="D31"/>
    </sheetView>
  </sheetViews>
  <sheetFormatPr defaultColWidth="8.88671875" defaultRowHeight="13.5" x14ac:dyDescent="0.15"/>
  <cols>
    <col min="1" max="1" width="2.44140625" style="27" customWidth="1"/>
    <col min="2" max="2" width="20.88671875" style="27" customWidth="1"/>
    <col min="3" max="3" width="14.44140625" style="27" bestFit="1" customWidth="1"/>
    <col min="4" max="4" width="12.6640625" style="27" customWidth="1"/>
    <col min="5" max="5" width="11.109375" style="27" customWidth="1"/>
    <col min="6" max="6" width="32" style="27" customWidth="1"/>
    <col min="7" max="7" width="19.77734375" style="27" bestFit="1" customWidth="1"/>
    <col min="8" max="16384" width="8.88671875" style="27"/>
  </cols>
  <sheetData>
    <row r="1" spans="2:8" ht="16.5" customHeight="1" thickBot="1" x14ac:dyDescent="0.2"/>
    <row r="2" spans="2:8" ht="24" customHeight="1" thickBot="1" x14ac:dyDescent="0.2">
      <c r="B2" s="30" t="s">
        <v>179</v>
      </c>
      <c r="C2" s="519" t="str">
        <f>표지!$D$4</f>
        <v>xxx 운용사</v>
      </c>
      <c r="D2" s="568" t="s">
        <v>178</v>
      </c>
      <c r="E2" s="568"/>
      <c r="F2" s="304" t="s">
        <v>349</v>
      </c>
    </row>
    <row r="3" spans="2:8" s="32" customFormat="1" ht="14.25" customHeight="1" x14ac:dyDescent="0.15">
      <c r="B3" s="33"/>
      <c r="C3" s="34"/>
    </row>
    <row r="4" spans="2:8" s="32" customFormat="1" ht="21.75" customHeight="1" x14ac:dyDescent="0.15">
      <c r="B4" s="437" t="s">
        <v>5</v>
      </c>
      <c r="C4" s="438"/>
      <c r="D4" s="438"/>
      <c r="E4" s="438"/>
      <c r="F4" s="438"/>
      <c r="G4" s="439"/>
    </row>
    <row r="5" spans="2:8" s="32" customFormat="1" ht="17.25" customHeight="1" x14ac:dyDescent="0.15">
      <c r="B5" s="566" t="s">
        <v>472</v>
      </c>
      <c r="C5" s="567"/>
      <c r="D5" s="567"/>
      <c r="E5" s="567"/>
      <c r="F5" s="567"/>
      <c r="G5" s="440"/>
      <c r="H5" s="35"/>
    </row>
    <row r="6" spans="2:8" s="32" customFormat="1" ht="17.25" customHeight="1" x14ac:dyDescent="0.15">
      <c r="B6" s="435" t="s">
        <v>473</v>
      </c>
      <c r="C6" s="36"/>
      <c r="D6" s="36"/>
      <c r="E6" s="36"/>
      <c r="F6" s="36"/>
      <c r="G6" s="440"/>
    </row>
    <row r="7" spans="2:8" s="32" customFormat="1" ht="17.25" customHeight="1" x14ac:dyDescent="0.15">
      <c r="B7" s="435" t="s">
        <v>392</v>
      </c>
      <c r="C7" s="36"/>
      <c r="D7" s="36"/>
      <c r="E7" s="36"/>
      <c r="F7" s="36"/>
      <c r="G7" s="440"/>
    </row>
    <row r="8" spans="2:8" s="32" customFormat="1" ht="17.25" customHeight="1" x14ac:dyDescent="0.15">
      <c r="B8" s="435" t="s">
        <v>345</v>
      </c>
      <c r="C8" s="36"/>
      <c r="D8" s="36"/>
      <c r="E8" s="36"/>
      <c r="F8" s="36"/>
      <c r="G8" s="440"/>
    </row>
    <row r="9" spans="2:8" s="32" customFormat="1" ht="17.100000000000001" customHeight="1" x14ac:dyDescent="0.15">
      <c r="B9" s="172" t="s">
        <v>532</v>
      </c>
      <c r="C9" s="436"/>
      <c r="D9" s="436"/>
      <c r="E9" s="436"/>
      <c r="F9" s="436"/>
      <c r="G9" s="441"/>
    </row>
    <row r="10" spans="2:8" s="32" customFormat="1" ht="16.5" customHeight="1" thickBot="1" x14ac:dyDescent="0.2">
      <c r="C10" s="37"/>
      <c r="D10" s="38"/>
      <c r="F10" s="39"/>
      <c r="G10" s="39" t="s">
        <v>149</v>
      </c>
    </row>
    <row r="11" spans="2:8" s="32" customFormat="1" ht="18" customHeight="1" x14ac:dyDescent="0.15">
      <c r="B11" s="520" t="s">
        <v>141</v>
      </c>
      <c r="C11" s="521" t="s">
        <v>142</v>
      </c>
      <c r="D11" s="521" t="s">
        <v>139</v>
      </c>
      <c r="E11" s="521" t="s">
        <v>138</v>
      </c>
      <c r="F11" s="521" t="s">
        <v>340</v>
      </c>
      <c r="G11" s="522" t="s">
        <v>341</v>
      </c>
    </row>
    <row r="12" spans="2:8" ht="93" customHeight="1" x14ac:dyDescent="0.15">
      <c r="B12" s="523" t="s">
        <v>140</v>
      </c>
      <c r="C12" s="524">
        <v>20000</v>
      </c>
      <c r="D12" s="525">
        <f>C12/$C$18</f>
        <v>0.37735849056603776</v>
      </c>
      <c r="E12" s="526" t="s">
        <v>168</v>
      </c>
      <c r="F12" s="527" t="s">
        <v>471</v>
      </c>
      <c r="G12" s="528"/>
    </row>
    <row r="13" spans="2:8" ht="24.75" customHeight="1" x14ac:dyDescent="0.15">
      <c r="B13" s="523" t="s">
        <v>143</v>
      </c>
      <c r="C13" s="524">
        <v>1000</v>
      </c>
      <c r="D13" s="525">
        <f>C13/$C$18</f>
        <v>1.8867924528301886E-2</v>
      </c>
      <c r="E13" s="526" t="s">
        <v>359</v>
      </c>
      <c r="F13" s="526"/>
      <c r="G13" s="529"/>
    </row>
    <row r="14" spans="2:8" ht="27" x14ac:dyDescent="0.15">
      <c r="B14" s="523" t="s">
        <v>144</v>
      </c>
      <c r="C14" s="524">
        <v>12000</v>
      </c>
      <c r="D14" s="525">
        <f>C14/$C$18</f>
        <v>0.22641509433962265</v>
      </c>
      <c r="E14" s="526" t="s">
        <v>359</v>
      </c>
      <c r="F14" s="527" t="s">
        <v>342</v>
      </c>
      <c r="G14" s="530" t="s">
        <v>343</v>
      </c>
    </row>
    <row r="15" spans="2:8" ht="27" x14ac:dyDescent="0.15">
      <c r="B15" s="523" t="s">
        <v>145</v>
      </c>
      <c r="C15" s="524">
        <v>10000</v>
      </c>
      <c r="D15" s="525">
        <f>C15/$C$18</f>
        <v>0.18867924528301888</v>
      </c>
      <c r="E15" s="526" t="s">
        <v>357</v>
      </c>
      <c r="F15" s="527" t="s">
        <v>342</v>
      </c>
      <c r="G15" s="530" t="s">
        <v>343</v>
      </c>
    </row>
    <row r="16" spans="2:8" ht="27" customHeight="1" x14ac:dyDescent="0.15">
      <c r="B16" s="523" t="s">
        <v>137</v>
      </c>
      <c r="C16" s="524">
        <v>10000</v>
      </c>
      <c r="D16" s="525">
        <f>C16/$C$18</f>
        <v>0.18867924528301888</v>
      </c>
      <c r="E16" s="526" t="s">
        <v>168</v>
      </c>
      <c r="F16" s="526" t="s">
        <v>350</v>
      </c>
      <c r="G16" s="531"/>
    </row>
    <row r="17" spans="2:7" x14ac:dyDescent="0.15">
      <c r="B17" s="532"/>
      <c r="C17" s="533"/>
      <c r="D17" s="534"/>
      <c r="E17" s="535"/>
      <c r="F17" s="535"/>
      <c r="G17" s="536"/>
    </row>
    <row r="18" spans="2:7" ht="27.75" customHeight="1" thickBot="1" x14ac:dyDescent="0.2">
      <c r="B18" s="537" t="s">
        <v>146</v>
      </c>
      <c r="C18" s="538">
        <f>SUM(C12:C17)</f>
        <v>53000</v>
      </c>
      <c r="D18" s="539">
        <f>SUM(D12:D17)</f>
        <v>1</v>
      </c>
      <c r="E18" s="540"/>
      <c r="F18" s="540"/>
      <c r="G18" s="541"/>
    </row>
    <row r="19" spans="2:7" ht="16.5" customHeight="1" thickBot="1" x14ac:dyDescent="0.2">
      <c r="B19" s="40"/>
      <c r="C19" s="41"/>
      <c r="D19" s="41"/>
      <c r="E19" s="41"/>
      <c r="F19" s="41"/>
    </row>
    <row r="20" spans="2:7" x14ac:dyDescent="0.15">
      <c r="B20" s="520" t="s">
        <v>531</v>
      </c>
      <c r="C20" s="521" t="s">
        <v>147</v>
      </c>
      <c r="D20" s="521" t="s">
        <v>501</v>
      </c>
      <c r="E20" s="522" t="s">
        <v>265</v>
      </c>
    </row>
    <row r="21" spans="2:7" ht="23.25" customHeight="1" thickBot="1" x14ac:dyDescent="0.2">
      <c r="B21" s="542">
        <f>+C18</f>
        <v>53000</v>
      </c>
      <c r="C21" s="543">
        <f>C12</f>
        <v>20000</v>
      </c>
      <c r="D21" s="543">
        <f>+B21-C21</f>
        <v>33000</v>
      </c>
      <c r="E21" s="544">
        <f>C21/B21</f>
        <v>0.37735849056603776</v>
      </c>
    </row>
    <row r="23" spans="2:7" x14ac:dyDescent="0.15">
      <c r="B23" s="42"/>
    </row>
    <row r="24" spans="2:7" x14ac:dyDescent="0.15">
      <c r="B24" s="43"/>
    </row>
  </sheetData>
  <mergeCells count="2">
    <mergeCell ref="B5:F5"/>
    <mergeCell ref="D2:E2"/>
  </mergeCells>
  <phoneticPr fontId="4" type="noConversion"/>
  <conditionalFormatting sqref="E21">
    <cfRule type="cellIs" dxfId="0" priority="1" operator="greaterThan">
      <formula>0.31</formula>
    </cfRule>
  </conditionalFormatting>
  <printOptions horizontalCentered="1" verticalCentered="1"/>
  <pageMargins left="0.23622047244094491" right="0.23622047244094491" top="0.39370078740157483" bottom="0.39370078740157483" header="0.31496062992125984" footer="0.31496062992125984"/>
  <pageSetup paperSize="9" fitToHeight="0" orientation="landscape" r:id="rId1"/>
  <headerFooter alignWithMargins="0">
    <oddFooter>&amp;C1-0</oddFooter>
  </headerFooter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300-000000000000}">
          <x14:formula1>
            <xm:f>콤보박스!$C$1:$C$3</xm:f>
          </x14:formula1>
          <xm:sqref>E12:E17</xm:sqref>
        </x14:dataValidation>
        <x14:dataValidation type="list" allowBlank="1" showInputMessage="1" showErrorMessage="1" xr:uid="{5F0340CB-C347-4772-9A3D-5F51994069A4}">
          <x14:formula1>
            <xm:f>콤보박스!$D$18:$D$21</xm:f>
          </x14:formula1>
          <xm:sqref>C12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rgb="FFB2D1B2"/>
    <pageSetUpPr fitToPage="1"/>
  </sheetPr>
  <dimension ref="B1:H13"/>
  <sheetViews>
    <sheetView showGridLines="0" view="pageBreakPreview" zoomScaleNormal="100" zoomScaleSheetLayoutView="100" workbookViewId="0">
      <selection activeCell="B9" sqref="B9"/>
    </sheetView>
  </sheetViews>
  <sheetFormatPr defaultColWidth="8.88671875" defaultRowHeight="13.5" x14ac:dyDescent="0.15"/>
  <cols>
    <col min="1" max="1" width="2.44140625" style="27" customWidth="1"/>
    <col min="2" max="2" width="22.5546875" style="27" customWidth="1"/>
    <col min="3" max="6" width="20.88671875" style="27" customWidth="1"/>
    <col min="7" max="16384" width="8.88671875" style="27"/>
  </cols>
  <sheetData>
    <row r="1" spans="2:8" ht="16.5" customHeight="1" thickBot="1" x14ac:dyDescent="0.2"/>
    <row r="2" spans="2:8" ht="24" customHeight="1" thickBot="1" x14ac:dyDescent="0.2">
      <c r="B2" s="28" t="s">
        <v>2</v>
      </c>
      <c r="C2" s="29" t="str">
        <f>표지!$D$4</f>
        <v>xxx 운용사</v>
      </c>
      <c r="D2" s="30" t="s">
        <v>178</v>
      </c>
      <c r="E2" s="31" t="s">
        <v>524</v>
      </c>
    </row>
    <row r="3" spans="2:8" s="32" customFormat="1" ht="14.25" customHeight="1" x14ac:dyDescent="0.15">
      <c r="B3" s="33"/>
      <c r="C3" s="34"/>
    </row>
    <row r="4" spans="2:8" s="32" customFormat="1" ht="21.75" customHeight="1" x14ac:dyDescent="0.15">
      <c r="B4" s="157" t="s">
        <v>5</v>
      </c>
      <c r="C4" s="47"/>
      <c r="D4" s="47"/>
      <c r="E4" s="47"/>
      <c r="F4" s="48"/>
    </row>
    <row r="5" spans="2:8" s="32" customFormat="1" ht="21.75" customHeight="1" x14ac:dyDescent="0.15">
      <c r="B5" s="172" t="s">
        <v>533</v>
      </c>
      <c r="C5" s="431"/>
      <c r="D5" s="431"/>
      <c r="E5" s="431"/>
      <c r="F5" s="432"/>
      <c r="H5" s="35"/>
    </row>
    <row r="6" spans="2:8" s="32" customFormat="1" ht="16.5" customHeight="1" x14ac:dyDescent="0.15">
      <c r="C6" s="37"/>
      <c r="D6" s="38"/>
      <c r="F6" s="39"/>
    </row>
    <row r="7" spans="2:8" ht="27.75" customHeight="1" thickBot="1" x14ac:dyDescent="0.2">
      <c r="B7" s="407" t="s">
        <v>315</v>
      </c>
      <c r="C7" s="572" t="s">
        <v>317</v>
      </c>
      <c r="D7" s="572"/>
      <c r="E7" s="572"/>
      <c r="F7" s="573"/>
    </row>
    <row r="8" spans="2:8" ht="60.95" customHeight="1" thickBot="1" x14ac:dyDescent="0.2">
      <c r="B8" s="547" t="s">
        <v>549</v>
      </c>
      <c r="C8" s="569" t="s">
        <v>547</v>
      </c>
      <c r="D8" s="570"/>
      <c r="E8" s="570"/>
      <c r="F8" s="571"/>
    </row>
    <row r="9" spans="2:8" ht="54" customHeight="1" thickBot="1" x14ac:dyDescent="0.2">
      <c r="B9" s="408" t="s">
        <v>316</v>
      </c>
      <c r="C9" s="569" t="s">
        <v>548</v>
      </c>
      <c r="D9" s="570"/>
      <c r="E9" s="570"/>
      <c r="F9" s="571"/>
    </row>
    <row r="10" spans="2:8" ht="54" customHeight="1" thickBot="1" x14ac:dyDescent="0.2">
      <c r="B10" s="424" t="s">
        <v>486</v>
      </c>
      <c r="C10" s="574" t="s">
        <v>487</v>
      </c>
      <c r="D10" s="575"/>
      <c r="E10" s="575"/>
      <c r="F10" s="575"/>
    </row>
    <row r="11" spans="2:8" ht="54" customHeight="1" thickBot="1" x14ac:dyDescent="0.2">
      <c r="B11" s="409" t="s">
        <v>334</v>
      </c>
      <c r="C11" s="569" t="s">
        <v>518</v>
      </c>
      <c r="D11" s="570"/>
      <c r="E11" s="570"/>
      <c r="F11" s="571"/>
    </row>
    <row r="12" spans="2:8" x14ac:dyDescent="0.15">
      <c r="B12" s="42"/>
    </row>
    <row r="13" spans="2:8" x14ac:dyDescent="0.15">
      <c r="B13" s="43"/>
    </row>
  </sheetData>
  <mergeCells count="5">
    <mergeCell ref="C11:F11"/>
    <mergeCell ref="C7:F7"/>
    <mergeCell ref="C9:F9"/>
    <mergeCell ref="C10:F10"/>
    <mergeCell ref="C8:F8"/>
  </mergeCells>
  <phoneticPr fontId="4" type="noConversion"/>
  <printOptions horizontalCentered="1" verticalCentered="1"/>
  <pageMargins left="0.23622047244094491" right="0.23622047244094491" top="0.39370078740157483" bottom="0.39370078740157483" header="0.31496062992125984" footer="0.31496062992125984"/>
  <pageSetup paperSize="9" fitToHeight="0" orientation="landscape" r:id="rId1"/>
  <headerFooter alignWithMargins="0">
    <oddFooter>&amp;C1-1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9" tint="0.59999389629810485"/>
    <pageSetUpPr fitToPage="1"/>
  </sheetPr>
  <dimension ref="B1:F24"/>
  <sheetViews>
    <sheetView showGridLines="0" view="pageBreakPreview" zoomScaleNormal="100" zoomScaleSheetLayoutView="100" workbookViewId="0">
      <selection activeCell="E3" sqref="E3"/>
    </sheetView>
  </sheetViews>
  <sheetFormatPr defaultColWidth="8.88671875" defaultRowHeight="13.5" x14ac:dyDescent="0.15"/>
  <cols>
    <col min="1" max="1" width="2.44140625" style="27" customWidth="1"/>
    <col min="2" max="6" width="21.6640625" style="27" customWidth="1"/>
    <col min="7" max="16384" width="8.88671875" style="27"/>
  </cols>
  <sheetData>
    <row r="1" spans="2:6" ht="16.5" customHeight="1" thickBot="1" x14ac:dyDescent="0.2"/>
    <row r="2" spans="2:6" ht="24" customHeight="1" thickBot="1" x14ac:dyDescent="0.2">
      <c r="B2" s="28" t="s">
        <v>179</v>
      </c>
      <c r="C2" s="29" t="str">
        <f>표지!$D$4</f>
        <v>xxx 운용사</v>
      </c>
      <c r="D2" s="30" t="s">
        <v>178</v>
      </c>
      <c r="E2" s="31" t="s">
        <v>523</v>
      </c>
    </row>
    <row r="3" spans="2:6" s="32" customFormat="1" ht="14.25" customHeight="1" x14ac:dyDescent="0.15">
      <c r="B3" s="33"/>
      <c r="C3" s="45"/>
    </row>
    <row r="4" spans="2:6" s="32" customFormat="1" ht="21.75" customHeight="1" x14ac:dyDescent="0.15">
      <c r="B4" s="173" t="s">
        <v>5</v>
      </c>
      <c r="C4" s="174"/>
      <c r="D4" s="174"/>
      <c r="E4" s="174"/>
      <c r="F4" s="175"/>
    </row>
    <row r="5" spans="2:6" s="32" customFormat="1" ht="21.75" customHeight="1" x14ac:dyDescent="0.15">
      <c r="B5" s="97" t="s">
        <v>344</v>
      </c>
      <c r="C5" s="176"/>
      <c r="D5" s="176"/>
      <c r="E5" s="176"/>
      <c r="F5" s="177"/>
    </row>
    <row r="6" spans="2:6" s="32" customFormat="1" ht="21.75" customHeight="1" x14ac:dyDescent="0.15">
      <c r="B6" s="178" t="s">
        <v>185</v>
      </c>
      <c r="C6" s="179"/>
      <c r="D6" s="179"/>
      <c r="E6" s="179"/>
      <c r="F6" s="180"/>
    </row>
    <row r="7" spans="2:6" s="32" customFormat="1" ht="6" customHeight="1" x14ac:dyDescent="0.15">
      <c r="B7" s="33"/>
      <c r="C7" s="45"/>
    </row>
    <row r="8" spans="2:6" ht="14.25" thickBot="1" x14ac:dyDescent="0.2">
      <c r="F8" s="39" t="s">
        <v>149</v>
      </c>
    </row>
    <row r="9" spans="2:6" ht="24" customHeight="1" x14ac:dyDescent="0.15">
      <c r="B9" s="127" t="s">
        <v>6</v>
      </c>
      <c r="C9" s="128">
        <v>2020</v>
      </c>
      <c r="D9" s="128">
        <v>2021</v>
      </c>
      <c r="E9" s="128">
        <v>2022</v>
      </c>
      <c r="F9" s="148" t="s">
        <v>181</v>
      </c>
    </row>
    <row r="10" spans="2:6" ht="29.25" customHeight="1" x14ac:dyDescent="0.15">
      <c r="B10" s="145" t="s">
        <v>7</v>
      </c>
      <c r="C10" s="154"/>
      <c r="D10" s="154"/>
      <c r="E10" s="154"/>
      <c r="F10" s="149"/>
    </row>
    <row r="11" spans="2:6" ht="29.25" customHeight="1" x14ac:dyDescent="0.15">
      <c r="B11" s="145" t="s">
        <v>8</v>
      </c>
      <c r="C11" s="154"/>
      <c r="D11" s="154"/>
      <c r="E11" s="154"/>
      <c r="F11" s="149"/>
    </row>
    <row r="12" spans="2:6" ht="29.25" customHeight="1" x14ac:dyDescent="0.15">
      <c r="B12" s="145" t="s">
        <v>9</v>
      </c>
      <c r="C12" s="154">
        <f>C14+C13</f>
        <v>0</v>
      </c>
      <c r="D12" s="154">
        <f>D14+D13</f>
        <v>0</v>
      </c>
      <c r="E12" s="154">
        <f>E14+E13</f>
        <v>0</v>
      </c>
      <c r="F12" s="149"/>
    </row>
    <row r="13" spans="2:6" ht="29.25" customHeight="1" x14ac:dyDescent="0.15">
      <c r="B13" s="145" t="s">
        <v>10</v>
      </c>
      <c r="C13" s="154"/>
      <c r="D13" s="154"/>
      <c r="E13" s="154"/>
      <c r="F13" s="149"/>
    </row>
    <row r="14" spans="2:6" ht="29.25" customHeight="1" x14ac:dyDescent="0.15">
      <c r="B14" s="145" t="s">
        <v>11</v>
      </c>
      <c r="C14" s="154"/>
      <c r="D14" s="154"/>
      <c r="E14" s="154"/>
      <c r="F14" s="149"/>
    </row>
    <row r="15" spans="2:6" ht="29.25" customHeight="1" x14ac:dyDescent="0.15">
      <c r="B15" s="145" t="s">
        <v>12</v>
      </c>
      <c r="C15" s="154"/>
      <c r="D15" s="154"/>
      <c r="E15" s="154"/>
      <c r="F15" s="149"/>
    </row>
    <row r="16" spans="2:6" ht="29.25" customHeight="1" x14ac:dyDescent="0.15">
      <c r="B16" s="145" t="s">
        <v>13</v>
      </c>
      <c r="C16" s="154"/>
      <c r="D16" s="154"/>
      <c r="E16" s="154"/>
      <c r="F16" s="149"/>
    </row>
    <row r="17" spans="2:6" ht="29.25" customHeight="1" x14ac:dyDescent="0.15">
      <c r="B17" s="145" t="s">
        <v>14</v>
      </c>
      <c r="C17" s="154"/>
      <c r="D17" s="154"/>
      <c r="E17" s="154"/>
      <c r="F17" s="149"/>
    </row>
    <row r="18" spans="2:6" ht="33.75" customHeight="1" x14ac:dyDescent="0.15">
      <c r="B18" s="150" t="s">
        <v>324</v>
      </c>
      <c r="C18" s="155" t="e">
        <f>C15/C16</f>
        <v>#DIV/0!</v>
      </c>
      <c r="D18" s="155" t="e">
        <f>D15/D16</f>
        <v>#DIV/0!</v>
      </c>
      <c r="E18" s="155" t="e">
        <f>E15/E16</f>
        <v>#DIV/0!</v>
      </c>
      <c r="F18" s="151"/>
    </row>
    <row r="19" spans="2:6" ht="33.75" customHeight="1" x14ac:dyDescent="0.15">
      <c r="B19" s="150" t="s">
        <v>325</v>
      </c>
      <c r="C19" s="155" t="e">
        <f>C17/C14</f>
        <v>#DIV/0!</v>
      </c>
      <c r="D19" s="155" t="e">
        <f>D17/D14</f>
        <v>#DIV/0!</v>
      </c>
      <c r="E19" s="155" t="e">
        <f>E17/E14</f>
        <v>#DIV/0!</v>
      </c>
      <c r="F19" s="151"/>
    </row>
    <row r="20" spans="2:6" ht="33.75" customHeight="1" x14ac:dyDescent="0.15">
      <c r="B20" s="150" t="s">
        <v>182</v>
      </c>
      <c r="C20" s="155" t="e">
        <f>C13/C14</f>
        <v>#DIV/0!</v>
      </c>
      <c r="D20" s="155" t="e">
        <f>D13/D14</f>
        <v>#DIV/0!</v>
      </c>
      <c r="E20" s="155" t="e">
        <f>E13/E14</f>
        <v>#DIV/0!</v>
      </c>
      <c r="F20" s="151"/>
    </row>
    <row r="21" spans="2:6" ht="33.75" customHeight="1" thickBot="1" x14ac:dyDescent="0.2">
      <c r="B21" s="152" t="s">
        <v>183</v>
      </c>
      <c r="C21" s="156" t="e">
        <f>C10/C11</f>
        <v>#DIV/0!</v>
      </c>
      <c r="D21" s="156" t="e">
        <f>D10/D11</f>
        <v>#DIV/0!</v>
      </c>
      <c r="E21" s="156" t="e">
        <f>E10/E11</f>
        <v>#DIV/0!</v>
      </c>
      <c r="F21" s="153"/>
    </row>
    <row r="23" spans="2:6" x14ac:dyDescent="0.15">
      <c r="B23" s="42"/>
    </row>
    <row r="24" spans="2:6" x14ac:dyDescent="0.15">
      <c r="B24" s="43"/>
    </row>
  </sheetData>
  <sheetProtection insertRows="0"/>
  <phoneticPr fontId="4" type="noConversion"/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  <headerFooter alignWithMargins="0">
    <oddFooter>&amp;C 1-2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9" tint="0.59999389629810485"/>
    <pageSetUpPr fitToPage="1"/>
  </sheetPr>
  <dimension ref="A1:G16"/>
  <sheetViews>
    <sheetView showGridLines="0" view="pageBreakPreview" zoomScaleNormal="100" zoomScaleSheetLayoutView="100" workbookViewId="0">
      <selection activeCell="E3" sqref="E3"/>
    </sheetView>
  </sheetViews>
  <sheetFormatPr defaultColWidth="8.88671875" defaultRowHeight="13.5" x14ac:dyDescent="0.15"/>
  <cols>
    <col min="1" max="1" width="2.44140625" style="27" customWidth="1"/>
    <col min="2" max="5" width="19.109375" style="27" customWidth="1"/>
    <col min="6" max="6" width="32.77734375" style="27" customWidth="1"/>
    <col min="7" max="16384" width="8.88671875" style="27"/>
  </cols>
  <sheetData>
    <row r="1" spans="1:7" ht="16.5" customHeight="1" thickBot="1" x14ac:dyDescent="0.2">
      <c r="A1" s="32"/>
      <c r="F1" s="448"/>
    </row>
    <row r="2" spans="1:7" ht="24" customHeight="1" thickBot="1" x14ac:dyDescent="0.2">
      <c r="B2" s="28" t="s">
        <v>179</v>
      </c>
      <c r="C2" s="29" t="str">
        <f>표지!$D$4</f>
        <v>xxx 운용사</v>
      </c>
      <c r="D2" s="30" t="s">
        <v>178</v>
      </c>
      <c r="E2" s="31" t="s">
        <v>522</v>
      </c>
      <c r="F2" s="433"/>
    </row>
    <row r="3" spans="1:7" s="32" customFormat="1" ht="14.25" customHeight="1" x14ac:dyDescent="0.15">
      <c r="A3" s="433"/>
      <c r="B3" s="442"/>
      <c r="C3" s="443"/>
      <c r="D3" s="433"/>
      <c r="E3" s="433"/>
      <c r="F3" s="433"/>
      <c r="G3" s="433"/>
    </row>
    <row r="4" spans="1:7" s="32" customFormat="1" ht="22.5" customHeight="1" x14ac:dyDescent="0.15">
      <c r="A4" s="433"/>
      <c r="B4" s="444" t="s">
        <v>5</v>
      </c>
      <c r="C4" s="445"/>
      <c r="D4" s="446"/>
      <c r="E4" s="446"/>
      <c r="F4" s="447"/>
      <c r="G4" s="433"/>
    </row>
    <row r="5" spans="1:7" s="32" customFormat="1" ht="22.5" customHeight="1" x14ac:dyDescent="0.15">
      <c r="A5" s="433"/>
      <c r="B5" s="489" t="s">
        <v>477</v>
      </c>
      <c r="C5" s="443"/>
      <c r="D5" s="448"/>
      <c r="E5" s="448"/>
      <c r="F5" s="449"/>
      <c r="G5" s="433"/>
    </row>
    <row r="6" spans="1:7" s="32" customFormat="1" ht="22.5" customHeight="1" x14ac:dyDescent="0.15">
      <c r="A6" s="433"/>
      <c r="B6" s="450" t="s">
        <v>297</v>
      </c>
      <c r="C6" s="451"/>
      <c r="D6" s="452"/>
      <c r="E6" s="452"/>
      <c r="F6" s="453"/>
      <c r="G6" s="433"/>
    </row>
    <row r="7" spans="1:7" ht="14.25" thickBot="1" x14ac:dyDescent="0.2">
      <c r="A7" s="433"/>
      <c r="B7" s="433"/>
      <c r="C7" s="433"/>
      <c r="D7" s="433"/>
      <c r="E7" s="433"/>
      <c r="F7" s="454"/>
      <c r="G7" s="433"/>
    </row>
    <row r="8" spans="1:7" ht="30" customHeight="1" x14ac:dyDescent="0.15">
      <c r="B8" s="144" t="s">
        <v>56</v>
      </c>
      <c r="C8" s="128" t="s">
        <v>52</v>
      </c>
      <c r="D8" s="128" t="s">
        <v>53</v>
      </c>
      <c r="E8" s="580" t="s">
        <v>184</v>
      </c>
      <c r="F8" s="581"/>
    </row>
    <row r="9" spans="1:7" ht="30" customHeight="1" x14ac:dyDescent="0.15">
      <c r="B9" s="145" t="s">
        <v>51</v>
      </c>
      <c r="C9" s="93">
        <v>43862</v>
      </c>
      <c r="D9" s="93">
        <v>43891</v>
      </c>
      <c r="E9" s="578"/>
      <c r="F9" s="579"/>
    </row>
    <row r="10" spans="1:7" ht="30" customHeight="1" x14ac:dyDescent="0.15">
      <c r="B10" s="145" t="s">
        <v>54</v>
      </c>
      <c r="C10" s="93">
        <v>43891</v>
      </c>
      <c r="D10" s="93">
        <v>43922</v>
      </c>
      <c r="E10" s="578"/>
      <c r="F10" s="579"/>
    </row>
    <row r="11" spans="1:7" ht="30" customHeight="1" x14ac:dyDescent="0.15">
      <c r="B11" s="145" t="s">
        <v>171</v>
      </c>
      <c r="C11" s="93">
        <v>43922</v>
      </c>
      <c r="D11" s="93">
        <v>43983</v>
      </c>
      <c r="E11" s="578"/>
      <c r="F11" s="579"/>
    </row>
    <row r="12" spans="1:7" ht="30" customHeight="1" x14ac:dyDescent="0.15">
      <c r="B12" s="145" t="s">
        <v>172</v>
      </c>
      <c r="C12" s="93">
        <v>43831</v>
      </c>
      <c r="D12" s="93">
        <v>44013</v>
      </c>
      <c r="E12" s="578"/>
      <c r="F12" s="579"/>
    </row>
    <row r="13" spans="1:7" ht="30" customHeight="1" x14ac:dyDescent="0.15">
      <c r="B13" s="145"/>
      <c r="C13" s="93"/>
      <c r="D13" s="93"/>
      <c r="E13" s="578"/>
      <c r="F13" s="579"/>
    </row>
    <row r="14" spans="1:7" ht="30" customHeight="1" thickBot="1" x14ac:dyDescent="0.2">
      <c r="B14" s="146"/>
      <c r="C14" s="147"/>
      <c r="D14" s="147"/>
      <c r="E14" s="576"/>
      <c r="F14" s="577"/>
    </row>
    <row r="16" spans="1:7" x14ac:dyDescent="0.15">
      <c r="B16" s="42"/>
    </row>
  </sheetData>
  <mergeCells count="7">
    <mergeCell ref="E14:F14"/>
    <mergeCell ref="E12:F12"/>
    <mergeCell ref="E13:F13"/>
    <mergeCell ref="E8:F8"/>
    <mergeCell ref="E9:F9"/>
    <mergeCell ref="E10:F10"/>
    <mergeCell ref="E11:F11"/>
  </mergeCells>
  <phoneticPr fontId="4" type="noConversion"/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  <headerFooter alignWithMargins="0">
    <oddFooter>&amp;C1-3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500-000000000000}">
          <x14:formula1>
            <xm:f>콤보박스!$A$1:$A$6</xm:f>
          </x14:formula1>
          <xm:sqref>B9:B14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9" tint="0.59999389629810485"/>
    <pageSetUpPr fitToPage="1"/>
  </sheetPr>
  <dimension ref="A1:T33"/>
  <sheetViews>
    <sheetView showGridLines="0" view="pageBreakPreview" zoomScaleNormal="100" zoomScaleSheetLayoutView="100" workbookViewId="0">
      <selection activeCell="F3" sqref="F3"/>
    </sheetView>
  </sheetViews>
  <sheetFormatPr defaultColWidth="8.88671875" defaultRowHeight="12" customHeight="1" x14ac:dyDescent="0.15"/>
  <cols>
    <col min="1" max="1" width="2.109375" style="79" customWidth="1"/>
    <col min="2" max="2" width="11.77734375" style="79" customWidth="1"/>
    <col min="3" max="3" width="16.77734375" style="79" customWidth="1"/>
    <col min="4" max="4" width="14.88671875" style="79" customWidth="1"/>
    <col min="5" max="5" width="10.21875" style="79" customWidth="1"/>
    <col min="6" max="6" width="11.21875" style="79" customWidth="1"/>
    <col min="7" max="7" width="8.77734375" style="79" bestFit="1" customWidth="1"/>
    <col min="8" max="8" width="7.5546875" style="79" bestFit="1" customWidth="1"/>
    <col min="9" max="9" width="20.88671875" style="79" customWidth="1"/>
    <col min="10" max="10" width="5.88671875" style="79" customWidth="1"/>
    <col min="11" max="11" width="20.88671875" style="79" customWidth="1"/>
    <col min="12" max="12" width="5.88671875" style="79" customWidth="1"/>
    <col min="13" max="14" width="9" style="79" customWidth="1"/>
    <col min="15" max="15" width="8.88671875" style="79" customWidth="1"/>
    <col min="16" max="16" width="18.6640625" style="79" customWidth="1"/>
    <col min="17" max="17" width="8.21875" style="79" bestFit="1" customWidth="1"/>
    <col min="18" max="16384" width="8.88671875" style="79"/>
  </cols>
  <sheetData>
    <row r="1" spans="1:20" ht="12" customHeight="1" thickBot="1" x14ac:dyDescent="0.2"/>
    <row r="2" spans="1:20" s="27" customFormat="1" ht="24" customHeight="1" thickBot="1" x14ac:dyDescent="0.2">
      <c r="B2" s="28" t="s">
        <v>179</v>
      </c>
      <c r="C2" s="582" t="str">
        <f>표지!$D$4</f>
        <v>xxx 운용사</v>
      </c>
      <c r="D2" s="583"/>
      <c r="E2" s="28" t="s">
        <v>178</v>
      </c>
      <c r="F2" s="582" t="s">
        <v>521</v>
      </c>
      <c r="G2" s="591"/>
      <c r="H2" s="583"/>
    </row>
    <row r="3" spans="1:20" ht="12" customHeight="1" x14ac:dyDescent="0.15">
      <c r="B3" s="80"/>
      <c r="C3" s="80"/>
      <c r="D3" s="80"/>
      <c r="E3" s="80"/>
    </row>
    <row r="4" spans="1:20" ht="20.25" customHeight="1" x14ac:dyDescent="0.15">
      <c r="B4" s="157" t="s">
        <v>5</v>
      </c>
      <c r="C4" s="81"/>
      <c r="D4" s="135"/>
      <c r="E4" s="135"/>
      <c r="F4" s="82"/>
      <c r="G4" s="82"/>
      <c r="H4" s="82"/>
      <c r="I4" s="82"/>
      <c r="J4" s="82"/>
      <c r="K4" s="82"/>
      <c r="L4" s="82"/>
      <c r="M4" s="82"/>
      <c r="N4" s="82"/>
      <c r="O4" s="82"/>
      <c r="P4" s="83"/>
    </row>
    <row r="5" spans="1:20" s="44" customFormat="1" ht="20.25" customHeight="1" x14ac:dyDescent="0.15">
      <c r="A5" s="46"/>
      <c r="B5" s="160" t="s">
        <v>478</v>
      </c>
      <c r="C5" s="107"/>
      <c r="D5" s="107"/>
      <c r="E5" s="107"/>
      <c r="F5" s="107"/>
      <c r="G5" s="107"/>
      <c r="H5" s="107"/>
      <c r="I5" s="107"/>
      <c r="J5" s="107"/>
      <c r="K5" s="49"/>
      <c r="L5" s="107"/>
      <c r="M5" s="49"/>
      <c r="N5" s="107"/>
      <c r="O5" s="107"/>
      <c r="P5" s="108"/>
    </row>
    <row r="6" spans="1:20" s="44" customFormat="1" ht="20.25" customHeight="1" x14ac:dyDescent="0.15">
      <c r="A6" s="46"/>
      <c r="B6" s="160" t="s">
        <v>361</v>
      </c>
      <c r="C6" s="107"/>
      <c r="D6" s="107"/>
      <c r="E6" s="107"/>
      <c r="F6" s="107"/>
      <c r="G6" s="107"/>
      <c r="H6" s="107"/>
      <c r="I6" s="107"/>
      <c r="J6" s="107"/>
      <c r="K6" s="49"/>
      <c r="L6" s="107"/>
      <c r="M6" s="49"/>
      <c r="N6" s="107"/>
      <c r="O6" s="107"/>
      <c r="P6" s="108"/>
    </row>
    <row r="7" spans="1:20" ht="20.25" customHeight="1" x14ac:dyDescent="0.15">
      <c r="B7" s="84" t="s">
        <v>436</v>
      </c>
      <c r="C7" s="138"/>
      <c r="D7" s="80"/>
      <c r="E7" s="80"/>
      <c r="P7" s="85"/>
    </row>
    <row r="8" spans="1:20" ht="20.25" customHeight="1" x14ac:dyDescent="0.15">
      <c r="B8" s="161" t="s">
        <v>347</v>
      </c>
      <c r="C8" s="139"/>
      <c r="D8" s="86"/>
      <c r="E8" s="86"/>
      <c r="F8" s="87"/>
      <c r="G8" s="87"/>
      <c r="H8" s="87"/>
      <c r="I8" s="87"/>
      <c r="J8" s="87"/>
      <c r="K8" s="87"/>
      <c r="L8" s="87"/>
      <c r="M8" s="87"/>
      <c r="N8" s="87"/>
      <c r="O8" s="87"/>
      <c r="P8" s="88"/>
    </row>
    <row r="9" spans="1:20" ht="5.25" customHeight="1" x14ac:dyDescent="0.15">
      <c r="B9" s="80"/>
      <c r="C9" s="80"/>
      <c r="D9" s="80"/>
      <c r="E9" s="80"/>
    </row>
    <row r="10" spans="1:20" ht="17.25" customHeight="1" thickBot="1" x14ac:dyDescent="0.2">
      <c r="B10" s="55"/>
      <c r="C10" s="55"/>
      <c r="D10" s="80"/>
      <c r="E10" s="80"/>
      <c r="H10" s="55"/>
      <c r="P10" s="112" t="s">
        <v>164</v>
      </c>
      <c r="R10" s="55"/>
    </row>
    <row r="11" spans="1:20" s="44" customFormat="1" ht="28.5" customHeight="1" x14ac:dyDescent="0.15">
      <c r="B11" s="586" t="s">
        <v>15</v>
      </c>
      <c r="C11" s="588" t="s">
        <v>36</v>
      </c>
      <c r="D11" s="588" t="s">
        <v>16</v>
      </c>
      <c r="E11" s="588" t="s">
        <v>110</v>
      </c>
      <c r="F11" s="588" t="s">
        <v>300</v>
      </c>
      <c r="G11" s="588" t="s">
        <v>17</v>
      </c>
      <c r="H11" s="588" t="s">
        <v>18</v>
      </c>
      <c r="I11" s="588" t="s">
        <v>186</v>
      </c>
      <c r="J11" s="588"/>
      <c r="K11" s="590" t="s">
        <v>326</v>
      </c>
      <c r="L11" s="590"/>
      <c r="M11" s="590" t="s">
        <v>274</v>
      </c>
      <c r="N11" s="590"/>
      <c r="O11" s="588" t="s">
        <v>165</v>
      </c>
      <c r="P11" s="584" t="s">
        <v>424</v>
      </c>
      <c r="Q11" s="79"/>
      <c r="R11" s="79"/>
      <c r="S11" s="79"/>
      <c r="T11" s="55"/>
    </row>
    <row r="12" spans="1:20" s="44" customFormat="1" ht="18.75" customHeight="1" x14ac:dyDescent="0.15">
      <c r="B12" s="587"/>
      <c r="C12" s="589"/>
      <c r="D12" s="589"/>
      <c r="E12" s="589"/>
      <c r="F12" s="589"/>
      <c r="G12" s="589"/>
      <c r="H12" s="589"/>
      <c r="I12" s="140" t="s">
        <v>19</v>
      </c>
      <c r="J12" s="140" t="s">
        <v>20</v>
      </c>
      <c r="K12" s="140" t="s">
        <v>19</v>
      </c>
      <c r="L12" s="140" t="s">
        <v>20</v>
      </c>
      <c r="M12" s="140" t="s">
        <v>276</v>
      </c>
      <c r="N12" s="140" t="s">
        <v>275</v>
      </c>
      <c r="O12" s="589"/>
      <c r="P12" s="585"/>
      <c r="Q12" s="79"/>
      <c r="R12" s="79"/>
      <c r="S12" s="79"/>
      <c r="T12" s="55"/>
    </row>
    <row r="13" spans="1:20" s="44" customFormat="1" ht="16.5" customHeight="1" x14ac:dyDescent="0.15">
      <c r="B13" s="232" t="s">
        <v>21</v>
      </c>
      <c r="C13" s="233" t="s">
        <v>320</v>
      </c>
      <c r="D13" s="234" t="s">
        <v>24</v>
      </c>
      <c r="E13" s="234" t="s">
        <v>422</v>
      </c>
      <c r="F13" s="235">
        <v>42736</v>
      </c>
      <c r="G13" s="235">
        <v>46022</v>
      </c>
      <c r="H13" s="236">
        <v>25000</v>
      </c>
      <c r="I13" s="237" t="s">
        <v>327</v>
      </c>
      <c r="J13" s="238">
        <v>3</v>
      </c>
      <c r="K13" s="237" t="s">
        <v>328</v>
      </c>
      <c r="L13" s="422">
        <v>2</v>
      </c>
      <c r="M13" s="309"/>
      <c r="N13" s="310" t="s">
        <v>277</v>
      </c>
      <c r="O13" s="239">
        <f>L13/J13</f>
        <v>0.66666666666666663</v>
      </c>
      <c r="P13" s="483" t="s">
        <v>421</v>
      </c>
      <c r="Q13" s="79"/>
      <c r="R13" s="79"/>
      <c r="S13" s="79"/>
    </row>
    <row r="14" spans="1:20" s="44" customFormat="1" ht="16.5" customHeight="1" x14ac:dyDescent="0.15">
      <c r="B14" s="193" t="s">
        <v>21</v>
      </c>
      <c r="C14" s="113" t="s">
        <v>97</v>
      </c>
      <c r="D14" s="92" t="s">
        <v>25</v>
      </c>
      <c r="E14" s="92" t="s">
        <v>118</v>
      </c>
      <c r="F14" s="93">
        <v>43101</v>
      </c>
      <c r="G14" s="93">
        <v>46022</v>
      </c>
      <c r="H14" s="168">
        <v>25000</v>
      </c>
      <c r="I14" s="240" t="s">
        <v>404</v>
      </c>
      <c r="J14" s="170">
        <v>3</v>
      </c>
      <c r="K14" s="240" t="s">
        <v>405</v>
      </c>
      <c r="L14" s="477">
        <v>1</v>
      </c>
      <c r="M14" s="311" t="s">
        <v>277</v>
      </c>
      <c r="N14" s="312"/>
      <c r="O14" s="241">
        <f t="shared" ref="O14:O27" si="0">L14/J14</f>
        <v>0.33333333333333331</v>
      </c>
      <c r="P14" s="484" t="s">
        <v>421</v>
      </c>
      <c r="Q14" s="79"/>
      <c r="R14" s="79"/>
      <c r="S14" s="79"/>
    </row>
    <row r="15" spans="1:20" s="44" customFormat="1" ht="35.65" customHeight="1" x14ac:dyDescent="0.15">
      <c r="B15" s="193" t="s">
        <v>21</v>
      </c>
      <c r="C15" s="113" t="s">
        <v>98</v>
      </c>
      <c r="D15" s="92" t="s">
        <v>26</v>
      </c>
      <c r="E15" s="92" t="s">
        <v>423</v>
      </c>
      <c r="F15" s="93">
        <v>41640</v>
      </c>
      <c r="G15" s="93">
        <v>44377</v>
      </c>
      <c r="H15" s="168">
        <v>25000</v>
      </c>
      <c r="I15" s="240" t="s">
        <v>418</v>
      </c>
      <c r="J15" s="170">
        <v>4</v>
      </c>
      <c r="K15" s="240" t="s">
        <v>419</v>
      </c>
      <c r="L15" s="170">
        <v>2</v>
      </c>
      <c r="M15" s="311"/>
      <c r="N15" s="312" t="s">
        <v>420</v>
      </c>
      <c r="O15" s="241">
        <f t="shared" si="0"/>
        <v>0.5</v>
      </c>
      <c r="P15" s="484" t="s">
        <v>508</v>
      </c>
      <c r="Q15" s="79"/>
      <c r="R15" s="79"/>
      <c r="S15" s="79"/>
    </row>
    <row r="16" spans="1:20" s="44" customFormat="1" ht="16.5" customHeight="1" x14ac:dyDescent="0.15">
      <c r="B16" s="193" t="s">
        <v>21</v>
      </c>
      <c r="C16" s="113" t="s">
        <v>475</v>
      </c>
      <c r="D16" s="92" t="s">
        <v>27</v>
      </c>
      <c r="E16" s="92"/>
      <c r="F16" s="93">
        <v>43466</v>
      </c>
      <c r="G16" s="93" t="s">
        <v>378</v>
      </c>
      <c r="H16" s="168">
        <v>25000</v>
      </c>
      <c r="I16" s="240"/>
      <c r="J16" s="170"/>
      <c r="K16" s="240"/>
      <c r="L16" s="170"/>
      <c r="M16" s="311"/>
      <c r="N16" s="312"/>
      <c r="O16" s="241" t="e">
        <f t="shared" si="0"/>
        <v>#DIV/0!</v>
      </c>
      <c r="P16" s="484"/>
      <c r="Q16" s="79"/>
      <c r="R16" s="79"/>
      <c r="S16" s="79"/>
    </row>
    <row r="17" spans="2:19" s="44" customFormat="1" ht="16.5" customHeight="1" x14ac:dyDescent="0.15">
      <c r="B17" s="193" t="s">
        <v>22</v>
      </c>
      <c r="C17" s="113" t="s">
        <v>98</v>
      </c>
      <c r="D17" s="92" t="s">
        <v>28</v>
      </c>
      <c r="E17" s="92"/>
      <c r="F17" s="93">
        <v>43101</v>
      </c>
      <c r="G17" s="93">
        <v>46022</v>
      </c>
      <c r="H17" s="168">
        <v>25000</v>
      </c>
      <c r="I17" s="240"/>
      <c r="J17" s="170"/>
      <c r="K17" s="240"/>
      <c r="L17" s="170"/>
      <c r="M17" s="311"/>
      <c r="N17" s="312"/>
      <c r="O17" s="241" t="e">
        <f t="shared" si="0"/>
        <v>#DIV/0!</v>
      </c>
      <c r="P17" s="484"/>
      <c r="Q17" s="79"/>
      <c r="R17" s="79"/>
      <c r="S17" s="79"/>
    </row>
    <row r="18" spans="2:19" s="44" customFormat="1" ht="16.5" customHeight="1" x14ac:dyDescent="0.15">
      <c r="B18" s="193" t="s">
        <v>22</v>
      </c>
      <c r="C18" s="113" t="s">
        <v>97</v>
      </c>
      <c r="D18" s="92" t="s">
        <v>29</v>
      </c>
      <c r="E18" s="92"/>
      <c r="F18" s="93">
        <v>43466</v>
      </c>
      <c r="G18" s="93">
        <v>46387</v>
      </c>
      <c r="H18" s="168">
        <v>25000</v>
      </c>
      <c r="I18" s="240"/>
      <c r="J18" s="170"/>
      <c r="K18" s="240"/>
      <c r="L18" s="170"/>
      <c r="M18" s="311"/>
      <c r="N18" s="312"/>
      <c r="O18" s="241" t="e">
        <f t="shared" si="0"/>
        <v>#DIV/0!</v>
      </c>
      <c r="P18" s="484"/>
      <c r="Q18" s="79"/>
      <c r="R18" s="79"/>
      <c r="S18" s="79"/>
    </row>
    <row r="19" spans="2:19" s="44" customFormat="1" ht="16.5" customHeight="1" x14ac:dyDescent="0.15">
      <c r="B19" s="193" t="s">
        <v>22</v>
      </c>
      <c r="C19" s="113" t="s">
        <v>348</v>
      </c>
      <c r="D19" s="92" t="s">
        <v>30</v>
      </c>
      <c r="E19" s="92"/>
      <c r="F19" s="93">
        <v>44197</v>
      </c>
      <c r="G19" s="93">
        <v>47483</v>
      </c>
      <c r="H19" s="168">
        <v>25000</v>
      </c>
      <c r="I19" s="240"/>
      <c r="J19" s="170"/>
      <c r="K19" s="240"/>
      <c r="L19" s="170"/>
      <c r="M19" s="311"/>
      <c r="N19" s="312"/>
      <c r="O19" s="241" t="e">
        <f>L19/J19</f>
        <v>#DIV/0!</v>
      </c>
      <c r="P19" s="484"/>
      <c r="Q19" s="79"/>
      <c r="R19" s="79"/>
      <c r="S19" s="79"/>
    </row>
    <row r="20" spans="2:19" s="44" customFormat="1" ht="16.5" customHeight="1" x14ac:dyDescent="0.15">
      <c r="B20" s="193" t="s">
        <v>22</v>
      </c>
      <c r="C20" s="113" t="s">
        <v>474</v>
      </c>
      <c r="D20" s="92"/>
      <c r="E20" s="92"/>
      <c r="F20" s="93"/>
      <c r="G20" s="93"/>
      <c r="H20" s="168"/>
      <c r="I20" s="240"/>
      <c r="J20" s="170"/>
      <c r="K20" s="240"/>
      <c r="L20" s="170"/>
      <c r="M20" s="311"/>
      <c r="N20" s="312"/>
      <c r="O20" s="241" t="e">
        <f t="shared" si="0"/>
        <v>#DIV/0!</v>
      </c>
      <c r="P20" s="205"/>
      <c r="Q20" s="79"/>
      <c r="R20" s="79"/>
      <c r="S20" s="79"/>
    </row>
    <row r="21" spans="2:19" s="44" customFormat="1" ht="16.5" customHeight="1" x14ac:dyDescent="0.15">
      <c r="B21" s="193"/>
      <c r="C21" s="113"/>
      <c r="D21" s="92"/>
      <c r="E21" s="92"/>
      <c r="F21" s="93"/>
      <c r="G21" s="93"/>
      <c r="H21" s="168"/>
      <c r="I21" s="240"/>
      <c r="J21" s="170"/>
      <c r="K21" s="240"/>
      <c r="L21" s="170"/>
      <c r="M21" s="311"/>
      <c r="N21" s="312"/>
      <c r="O21" s="241" t="e">
        <f t="shared" si="0"/>
        <v>#DIV/0!</v>
      </c>
      <c r="P21" s="205"/>
      <c r="Q21" s="79"/>
      <c r="R21" s="79"/>
      <c r="S21" s="79"/>
    </row>
    <row r="22" spans="2:19" s="44" customFormat="1" ht="16.5" customHeight="1" x14ac:dyDescent="0.15">
      <c r="B22" s="193"/>
      <c r="C22" s="113"/>
      <c r="D22" s="92"/>
      <c r="E22" s="92"/>
      <c r="F22" s="93"/>
      <c r="G22" s="93"/>
      <c r="H22" s="168"/>
      <c r="I22" s="240"/>
      <c r="J22" s="170"/>
      <c r="K22" s="240"/>
      <c r="L22" s="170"/>
      <c r="M22" s="311"/>
      <c r="N22" s="312"/>
      <c r="O22" s="241" t="e">
        <f t="shared" si="0"/>
        <v>#DIV/0!</v>
      </c>
      <c r="P22" s="205"/>
      <c r="Q22" s="79"/>
      <c r="R22" s="79"/>
      <c r="S22" s="79"/>
    </row>
    <row r="23" spans="2:19" s="44" customFormat="1" ht="16.5" customHeight="1" x14ac:dyDescent="0.15">
      <c r="B23" s="193"/>
      <c r="C23" s="113"/>
      <c r="D23" s="92"/>
      <c r="E23" s="92"/>
      <c r="F23" s="93"/>
      <c r="G23" s="93"/>
      <c r="H23" s="168"/>
      <c r="I23" s="240"/>
      <c r="J23" s="170"/>
      <c r="K23" s="240"/>
      <c r="L23" s="170"/>
      <c r="M23" s="311"/>
      <c r="N23" s="312"/>
      <c r="O23" s="241" t="e">
        <f t="shared" si="0"/>
        <v>#DIV/0!</v>
      </c>
      <c r="P23" s="205"/>
      <c r="Q23" s="79"/>
      <c r="R23" s="79"/>
      <c r="S23" s="79"/>
    </row>
    <row r="24" spans="2:19" s="44" customFormat="1" ht="16.5" customHeight="1" x14ac:dyDescent="0.15">
      <c r="B24" s="193"/>
      <c r="C24" s="113"/>
      <c r="D24" s="92"/>
      <c r="E24" s="92"/>
      <c r="F24" s="93"/>
      <c r="G24" s="93"/>
      <c r="H24" s="168"/>
      <c r="I24" s="240"/>
      <c r="J24" s="170"/>
      <c r="K24" s="240"/>
      <c r="L24" s="170"/>
      <c r="M24" s="311"/>
      <c r="N24" s="312"/>
      <c r="O24" s="241" t="e">
        <f>L24/J24</f>
        <v>#DIV/0!</v>
      </c>
      <c r="P24" s="205"/>
      <c r="Q24" s="79"/>
      <c r="R24" s="79"/>
      <c r="S24" s="79"/>
    </row>
    <row r="25" spans="2:19" s="44" customFormat="1" ht="16.5" customHeight="1" x14ac:dyDescent="0.15">
      <c r="B25" s="193"/>
      <c r="C25" s="113"/>
      <c r="D25" s="92"/>
      <c r="E25" s="92"/>
      <c r="F25" s="93"/>
      <c r="G25" s="93"/>
      <c r="H25" s="168"/>
      <c r="I25" s="240"/>
      <c r="J25" s="170"/>
      <c r="K25" s="240"/>
      <c r="L25" s="170"/>
      <c r="M25" s="311"/>
      <c r="N25" s="312"/>
      <c r="O25" s="241" t="e">
        <f t="shared" si="0"/>
        <v>#DIV/0!</v>
      </c>
      <c r="P25" s="205"/>
      <c r="Q25" s="79"/>
      <c r="R25" s="79"/>
      <c r="S25" s="79"/>
    </row>
    <row r="26" spans="2:19" s="44" customFormat="1" ht="16.5" customHeight="1" x14ac:dyDescent="0.15">
      <c r="B26" s="193"/>
      <c r="C26" s="113"/>
      <c r="D26" s="92"/>
      <c r="E26" s="92"/>
      <c r="F26" s="93"/>
      <c r="G26" s="93"/>
      <c r="H26" s="168"/>
      <c r="I26" s="240"/>
      <c r="J26" s="170"/>
      <c r="K26" s="240"/>
      <c r="L26" s="170"/>
      <c r="M26" s="311"/>
      <c r="N26" s="312"/>
      <c r="O26" s="241" t="e">
        <f t="shared" si="0"/>
        <v>#DIV/0!</v>
      </c>
      <c r="P26" s="205"/>
      <c r="Q26" s="79"/>
      <c r="R26" s="79"/>
      <c r="S26" s="79"/>
    </row>
    <row r="27" spans="2:19" s="44" customFormat="1" ht="16.5" customHeight="1" thickBot="1" x14ac:dyDescent="0.2">
      <c r="B27" s="194"/>
      <c r="C27" s="195"/>
      <c r="D27" s="242"/>
      <c r="E27" s="242"/>
      <c r="F27" s="147"/>
      <c r="G27" s="147"/>
      <c r="H27" s="202"/>
      <c r="I27" s="243"/>
      <c r="J27" s="196"/>
      <c r="K27" s="243"/>
      <c r="L27" s="196"/>
      <c r="M27" s="313"/>
      <c r="N27" s="314"/>
      <c r="O27" s="314" t="e">
        <f t="shared" si="0"/>
        <v>#DIV/0!</v>
      </c>
      <c r="P27" s="210"/>
      <c r="Q27" s="79"/>
      <c r="R27" s="79"/>
      <c r="S27" s="79"/>
    </row>
    <row r="28" spans="2:19" s="44" customFormat="1" ht="13.5" x14ac:dyDescent="0.15">
      <c r="B28" s="141"/>
      <c r="C28" s="141"/>
      <c r="D28" s="141"/>
      <c r="E28" s="141"/>
      <c r="F28" s="141"/>
      <c r="G28" s="141"/>
      <c r="H28" s="162"/>
      <c r="I28" s="141"/>
      <c r="J28" s="166"/>
      <c r="K28" s="142"/>
      <c r="L28" s="166"/>
      <c r="M28" s="142"/>
      <c r="N28" s="166"/>
      <c r="O28" s="164"/>
      <c r="P28" s="142"/>
      <c r="Q28" s="112"/>
    </row>
    <row r="29" spans="2:19" ht="26.25" customHeight="1" x14ac:dyDescent="0.15">
      <c r="B29" s="122" t="s">
        <v>23</v>
      </c>
      <c r="C29" s="122"/>
      <c r="D29" s="122"/>
      <c r="E29" s="122"/>
      <c r="F29" s="123"/>
      <c r="G29" s="123"/>
      <c r="H29" s="163">
        <f>SUM(H13:H28)</f>
        <v>175000</v>
      </c>
      <c r="I29" s="124"/>
      <c r="J29" s="163"/>
      <c r="K29" s="124"/>
      <c r="L29" s="163"/>
      <c r="M29" s="124"/>
      <c r="N29" s="163"/>
      <c r="O29" s="165" t="e">
        <f>SUMPRODUCT(H13:H27,O13:O27)/H29</f>
        <v>#DIV/0!</v>
      </c>
      <c r="P29" s="143"/>
    </row>
    <row r="30" spans="2:19" ht="12" customHeight="1" x14ac:dyDescent="0.15">
      <c r="J30" s="134"/>
      <c r="L30" s="134"/>
      <c r="N30" s="134"/>
      <c r="O30" s="134"/>
    </row>
    <row r="31" spans="2:19" ht="12" customHeight="1" x14ac:dyDescent="0.15">
      <c r="J31" s="134"/>
      <c r="L31" s="134"/>
      <c r="N31" s="134"/>
      <c r="O31" s="134"/>
    </row>
    <row r="32" spans="2:19" ht="12" customHeight="1" x14ac:dyDescent="0.15">
      <c r="J32" s="134"/>
      <c r="L32" s="134"/>
      <c r="N32" s="134"/>
      <c r="O32" s="134"/>
    </row>
    <row r="33" spans="10:15" ht="12" customHeight="1" x14ac:dyDescent="0.15">
      <c r="J33" s="134"/>
      <c r="L33" s="134"/>
      <c r="N33" s="134"/>
      <c r="O33" s="134"/>
    </row>
  </sheetData>
  <mergeCells count="14">
    <mergeCell ref="C2:D2"/>
    <mergeCell ref="P11:P12"/>
    <mergeCell ref="B11:B12"/>
    <mergeCell ref="C11:C12"/>
    <mergeCell ref="D11:D12"/>
    <mergeCell ref="F11:F12"/>
    <mergeCell ref="G11:G12"/>
    <mergeCell ref="H11:H12"/>
    <mergeCell ref="I11:J11"/>
    <mergeCell ref="K11:L11"/>
    <mergeCell ref="O11:O12"/>
    <mergeCell ref="M11:N11"/>
    <mergeCell ref="E11:E12"/>
    <mergeCell ref="F2:H2"/>
  </mergeCells>
  <phoneticPr fontId="4" type="noConversion"/>
  <printOptions horizontalCentered="1"/>
  <pageMargins left="0.39370078740157483" right="0.39370078740157483" top="0.39370078740157483" bottom="0.39370078740157483" header="0.31496062992125984" footer="0.31496062992125984"/>
  <pageSetup paperSize="9" scale="67" fitToHeight="0" orientation="landscape" r:id="rId1"/>
  <headerFooter alignWithMargins="0">
    <oddFooter>&amp;C1-4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600-000000000000}">
          <x14:formula1>
            <xm:f>콤보박스!$A$18:$A$24</xm:f>
          </x14:formula1>
          <xm:sqref>C13:C27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9" tint="0.59999389629810485"/>
    <pageSetUpPr fitToPage="1"/>
  </sheetPr>
  <dimension ref="A1:L21"/>
  <sheetViews>
    <sheetView showGridLines="0" view="pageBreakPreview" zoomScaleNormal="100" zoomScaleSheetLayoutView="100" workbookViewId="0">
      <selection activeCell="C10" sqref="C10"/>
    </sheetView>
  </sheetViews>
  <sheetFormatPr defaultColWidth="8.88671875" defaultRowHeight="12" customHeight="1" x14ac:dyDescent="0.15"/>
  <cols>
    <col min="1" max="1" width="2.109375" style="79" customWidth="1"/>
    <col min="2" max="2" width="13.21875" style="79" customWidth="1"/>
    <col min="3" max="3" width="18.109375" style="79" customWidth="1"/>
    <col min="4" max="4" width="12.5546875" style="79" customWidth="1"/>
    <col min="5" max="5" width="11.6640625" style="79" customWidth="1"/>
    <col min="6" max="6" width="31.88671875" style="79" customWidth="1"/>
    <col min="7" max="7" width="8.77734375" style="79" bestFit="1" customWidth="1"/>
    <col min="8" max="8" width="22.77734375" style="79" customWidth="1"/>
    <col min="9" max="9" width="8.21875" style="79" bestFit="1" customWidth="1"/>
    <col min="10" max="16384" width="8.88671875" style="79"/>
  </cols>
  <sheetData>
    <row r="1" spans="1:12" ht="12" customHeight="1" thickBot="1" x14ac:dyDescent="0.2"/>
    <row r="2" spans="1:12" s="27" customFormat="1" ht="24" customHeight="1" thickBot="1" x14ac:dyDescent="0.2">
      <c r="B2" s="28" t="s">
        <v>179</v>
      </c>
      <c r="C2" s="582" t="str">
        <f>표지!$D$4</f>
        <v>xxx 운용사</v>
      </c>
      <c r="D2" s="583"/>
      <c r="E2" s="30" t="s">
        <v>178</v>
      </c>
      <c r="F2" s="304" t="s">
        <v>520</v>
      </c>
      <c r="G2" s="485"/>
    </row>
    <row r="3" spans="1:12" ht="12" customHeight="1" x14ac:dyDescent="0.15">
      <c r="B3" s="80"/>
      <c r="C3" s="80"/>
      <c r="D3" s="80"/>
    </row>
    <row r="4" spans="1:12" ht="20.25" customHeight="1" x14ac:dyDescent="0.15">
      <c r="B4" s="157" t="s">
        <v>5</v>
      </c>
      <c r="C4" s="81"/>
      <c r="D4" s="135"/>
      <c r="E4" s="82"/>
      <c r="F4" s="82"/>
      <c r="G4" s="82"/>
      <c r="H4" s="83"/>
    </row>
    <row r="5" spans="1:12" s="44" customFormat="1" ht="20.25" customHeight="1" x14ac:dyDescent="0.15">
      <c r="A5" s="46"/>
      <c r="B5" s="160" t="s">
        <v>477</v>
      </c>
      <c r="C5" s="107"/>
      <c r="D5" s="107"/>
      <c r="E5" s="107"/>
      <c r="F5" s="107"/>
      <c r="G5" s="107"/>
      <c r="H5" s="108"/>
    </row>
    <row r="6" spans="1:12" s="44" customFormat="1" ht="20.25" customHeight="1" x14ac:dyDescent="0.15">
      <c r="A6" s="46"/>
      <c r="B6" s="167" t="s">
        <v>299</v>
      </c>
      <c r="C6" s="110"/>
      <c r="D6" s="110"/>
      <c r="E6" s="110"/>
      <c r="F6" s="110"/>
      <c r="G6" s="110"/>
      <c r="H6" s="111"/>
    </row>
    <row r="7" spans="1:12" ht="8.25" customHeight="1" x14ac:dyDescent="0.15">
      <c r="B7" s="105"/>
      <c r="C7" s="105"/>
      <c r="D7" s="80"/>
    </row>
    <row r="8" spans="1:12" s="44" customFormat="1" ht="15.75" customHeight="1" thickBot="1" x14ac:dyDescent="0.2">
      <c r="B8" s="89"/>
      <c r="C8" s="89"/>
      <c r="H8" s="112" t="s">
        <v>173</v>
      </c>
    </row>
    <row r="9" spans="1:12" s="44" customFormat="1" ht="28.5" customHeight="1" x14ac:dyDescent="0.15">
      <c r="B9" s="127" t="s">
        <v>33</v>
      </c>
      <c r="C9" s="128" t="s">
        <v>50</v>
      </c>
      <c r="D9" s="128" t="s">
        <v>300</v>
      </c>
      <c r="E9" s="128" t="s">
        <v>129</v>
      </c>
      <c r="F9" s="128" t="s">
        <v>163</v>
      </c>
      <c r="G9" s="128" t="s">
        <v>110</v>
      </c>
      <c r="H9" s="197" t="s">
        <v>61</v>
      </c>
      <c r="I9" s="79"/>
      <c r="J9" s="79"/>
      <c r="K9" s="79"/>
      <c r="L9" s="55"/>
    </row>
    <row r="10" spans="1:12" s="44" customFormat="1" ht="19.5" customHeight="1" x14ac:dyDescent="0.15">
      <c r="B10" s="198" t="s">
        <v>49</v>
      </c>
      <c r="C10" s="113" t="s">
        <v>97</v>
      </c>
      <c r="D10" s="93">
        <v>42370</v>
      </c>
      <c r="E10" s="168">
        <v>30000</v>
      </c>
      <c r="F10" s="136" t="s">
        <v>285</v>
      </c>
      <c r="G10" s="486" t="s">
        <v>118</v>
      </c>
      <c r="H10" s="199" t="s">
        <v>166</v>
      </c>
      <c r="I10" s="79"/>
      <c r="J10" s="79"/>
      <c r="K10" s="79"/>
    </row>
    <row r="11" spans="1:12" s="44" customFormat="1" ht="19.5" customHeight="1" x14ac:dyDescent="0.15">
      <c r="B11" s="198" t="s">
        <v>57</v>
      </c>
      <c r="C11" s="113" t="s">
        <v>97</v>
      </c>
      <c r="D11" s="93">
        <v>43466</v>
      </c>
      <c r="E11" s="168"/>
      <c r="F11" s="136"/>
      <c r="G11" s="486" t="s">
        <v>423</v>
      </c>
      <c r="H11" s="199"/>
      <c r="I11" s="79"/>
      <c r="J11" s="79"/>
      <c r="K11" s="79"/>
    </row>
    <row r="12" spans="1:12" s="44" customFormat="1" ht="19.5" customHeight="1" x14ac:dyDescent="0.15">
      <c r="B12" s="198" t="s">
        <v>58</v>
      </c>
      <c r="C12" s="113" t="s">
        <v>97</v>
      </c>
      <c r="D12" s="93">
        <v>43831</v>
      </c>
      <c r="E12" s="168"/>
      <c r="F12" s="136"/>
      <c r="G12" s="486"/>
      <c r="H12" s="199"/>
      <c r="I12" s="79"/>
      <c r="J12" s="79"/>
      <c r="K12" s="79"/>
    </row>
    <row r="13" spans="1:12" s="44" customFormat="1" ht="19.5" customHeight="1" x14ac:dyDescent="0.15">
      <c r="B13" s="198" t="s">
        <v>59</v>
      </c>
      <c r="C13" s="113" t="s">
        <v>98</v>
      </c>
      <c r="D13" s="93">
        <v>44197</v>
      </c>
      <c r="E13" s="168"/>
      <c r="F13" s="136"/>
      <c r="G13" s="486"/>
      <c r="H13" s="199"/>
      <c r="I13" s="79"/>
      <c r="J13" s="79"/>
      <c r="K13" s="79"/>
    </row>
    <row r="14" spans="1:12" s="44" customFormat="1" ht="19.5" customHeight="1" x14ac:dyDescent="0.15">
      <c r="B14" s="198" t="s">
        <v>60</v>
      </c>
      <c r="C14" s="113" t="s">
        <v>320</v>
      </c>
      <c r="D14" s="93">
        <v>43831</v>
      </c>
      <c r="E14" s="168"/>
      <c r="F14" s="136"/>
      <c r="G14" s="486"/>
      <c r="H14" s="199"/>
      <c r="I14" s="79"/>
      <c r="J14" s="79"/>
      <c r="K14" s="79"/>
    </row>
    <row r="15" spans="1:12" s="44" customFormat="1" ht="19.5" customHeight="1" x14ac:dyDescent="0.15">
      <c r="B15" s="198"/>
      <c r="C15" s="113"/>
      <c r="D15" s="93"/>
      <c r="E15" s="168"/>
      <c r="F15" s="136"/>
      <c r="G15" s="486"/>
      <c r="H15" s="199"/>
      <c r="I15" s="79"/>
      <c r="J15" s="79"/>
      <c r="K15" s="79"/>
    </row>
    <row r="16" spans="1:12" s="44" customFormat="1" ht="19.5" customHeight="1" x14ac:dyDescent="0.15">
      <c r="B16" s="198"/>
      <c r="C16" s="113"/>
      <c r="D16" s="93"/>
      <c r="E16" s="168"/>
      <c r="F16" s="137"/>
      <c r="G16" s="487"/>
      <c r="H16" s="200"/>
      <c r="I16" s="79"/>
      <c r="J16" s="79"/>
      <c r="K16" s="79"/>
    </row>
    <row r="17" spans="2:11" s="44" customFormat="1" ht="19.5" customHeight="1" x14ac:dyDescent="0.15">
      <c r="B17" s="198"/>
      <c r="C17" s="113"/>
      <c r="D17" s="93"/>
      <c r="E17" s="168"/>
      <c r="F17" s="137"/>
      <c r="G17" s="487"/>
      <c r="H17" s="200"/>
      <c r="I17" s="79"/>
      <c r="J17" s="79"/>
      <c r="K17" s="79"/>
    </row>
    <row r="18" spans="2:11" s="44" customFormat="1" ht="19.5" customHeight="1" x14ac:dyDescent="0.15">
      <c r="B18" s="198"/>
      <c r="C18" s="113"/>
      <c r="D18" s="93"/>
      <c r="E18" s="168"/>
      <c r="F18" s="137"/>
      <c r="G18" s="487"/>
      <c r="H18" s="200"/>
      <c r="I18" s="79"/>
      <c r="J18" s="79"/>
      <c r="K18" s="79"/>
    </row>
    <row r="19" spans="2:11" s="44" customFormat="1" ht="19.5" customHeight="1" thickBot="1" x14ac:dyDescent="0.2">
      <c r="B19" s="201"/>
      <c r="C19" s="195"/>
      <c r="D19" s="147"/>
      <c r="E19" s="202"/>
      <c r="F19" s="203"/>
      <c r="G19" s="488"/>
      <c r="H19" s="204"/>
      <c r="I19" s="79"/>
      <c r="J19" s="79"/>
      <c r="K19" s="79"/>
    </row>
    <row r="20" spans="2:11" ht="12" customHeight="1" x14ac:dyDescent="0.15">
      <c r="E20" s="169"/>
      <c r="F20" s="134"/>
      <c r="G20" s="134"/>
    </row>
    <row r="21" spans="2:11" ht="15" customHeight="1" x14ac:dyDescent="0.15">
      <c r="B21" s="122" t="s">
        <v>23</v>
      </c>
      <c r="C21" s="122"/>
      <c r="D21" s="122"/>
      <c r="E21" s="163">
        <f>SUM(E10:E19)</f>
        <v>30000</v>
      </c>
      <c r="F21" s="123"/>
      <c r="G21" s="123"/>
      <c r="H21" s="124"/>
    </row>
  </sheetData>
  <mergeCells count="1">
    <mergeCell ref="C2:D2"/>
  </mergeCells>
  <phoneticPr fontId="4" type="noConversion"/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  <headerFooter alignWithMargins="0">
    <oddFooter>&amp;C1-5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700-000000000000}">
          <x14:formula1>
            <xm:f>콤보박스!$A$18:$A$24</xm:f>
          </x14:formula1>
          <xm:sqref>C10:C19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9" tint="-0.499984740745262"/>
    <pageSetUpPr fitToPage="1"/>
  </sheetPr>
  <dimension ref="A1:O139"/>
  <sheetViews>
    <sheetView showGridLines="0" view="pageBreakPreview" zoomScaleNormal="100" zoomScaleSheetLayoutView="100" workbookViewId="0">
      <selection activeCell="C20" sqref="C20"/>
    </sheetView>
  </sheetViews>
  <sheetFormatPr defaultColWidth="8.88671875" defaultRowHeight="13.5" x14ac:dyDescent="0.15"/>
  <cols>
    <col min="1" max="1" width="3" style="44" customWidth="1"/>
    <col min="2" max="2" width="13.88671875" style="44" customWidth="1"/>
    <col min="3" max="3" width="17.109375" style="44" customWidth="1"/>
    <col min="4" max="4" width="10.33203125" style="44" bestFit="1" customWidth="1"/>
    <col min="5" max="5" width="10.88671875" style="44" bestFit="1" customWidth="1"/>
    <col min="6" max="6" width="11.77734375" style="44" customWidth="1"/>
    <col min="7" max="7" width="11.5546875" style="44" customWidth="1"/>
    <col min="8" max="8" width="9.88671875" style="44" customWidth="1"/>
    <col min="9" max="9" width="10.77734375" style="44" customWidth="1"/>
    <col min="10" max="14" width="9.6640625" style="44" customWidth="1"/>
    <col min="15" max="15" width="11.5546875" style="44" customWidth="1"/>
    <col min="16" max="17" width="8.88671875" style="44"/>
    <col min="18" max="18" width="7.109375" style="44" customWidth="1"/>
    <col min="19" max="16384" width="8.88671875" style="44"/>
  </cols>
  <sheetData>
    <row r="1" spans="1:15" ht="16.5" customHeight="1" thickBot="1" x14ac:dyDescent="0.2"/>
    <row r="2" spans="1:15" s="27" customFormat="1" ht="24" customHeight="1" thickBot="1" x14ac:dyDescent="0.2">
      <c r="B2" s="28" t="s">
        <v>179</v>
      </c>
      <c r="C2" s="582" t="str">
        <f>표지!$D$4</f>
        <v>xxx 운용사</v>
      </c>
      <c r="D2" s="591"/>
      <c r="E2" s="591"/>
      <c r="F2" s="583"/>
      <c r="G2" s="30" t="s">
        <v>178</v>
      </c>
      <c r="H2" s="582" t="s">
        <v>371</v>
      </c>
      <c r="I2" s="591"/>
      <c r="J2" s="583"/>
    </row>
    <row r="3" spans="1:15" ht="14.25" customHeight="1" x14ac:dyDescent="0.15"/>
    <row r="4" spans="1:15" ht="18.75" customHeight="1" x14ac:dyDescent="0.15">
      <c r="A4" s="46"/>
      <c r="B4" s="157" t="s">
        <v>31</v>
      </c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8"/>
    </row>
    <row r="5" spans="1:15" ht="18.75" customHeight="1" x14ac:dyDescent="0.15">
      <c r="A5" s="46"/>
      <c r="B5" s="109" t="s">
        <v>479</v>
      </c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50"/>
    </row>
    <row r="6" spans="1:15" ht="18.75" customHeight="1" x14ac:dyDescent="0.15">
      <c r="A6" s="46"/>
      <c r="B6" s="109" t="s">
        <v>362</v>
      </c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50"/>
    </row>
    <row r="7" spans="1:15" ht="18.75" customHeight="1" x14ac:dyDescent="0.15">
      <c r="B7" s="51" t="s">
        <v>302</v>
      </c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50"/>
    </row>
    <row r="8" spans="1:15" ht="18.75" customHeight="1" x14ac:dyDescent="0.15">
      <c r="B8" s="51" t="s">
        <v>451</v>
      </c>
      <c r="C8" s="107"/>
      <c r="D8" s="107"/>
      <c r="E8" s="107"/>
      <c r="F8" s="107"/>
      <c r="G8" s="107"/>
      <c r="H8" s="107"/>
      <c r="I8" s="107"/>
      <c r="J8" s="107"/>
      <c r="K8" s="107"/>
      <c r="L8" s="107"/>
      <c r="M8" s="107"/>
      <c r="N8" s="107"/>
      <c r="O8" s="50"/>
    </row>
    <row r="9" spans="1:15" ht="18.75" customHeight="1" x14ac:dyDescent="0.15">
      <c r="B9" s="51" t="s">
        <v>434</v>
      </c>
      <c r="C9" s="107"/>
      <c r="D9" s="107"/>
      <c r="E9" s="107"/>
      <c r="F9" s="107"/>
      <c r="G9" s="107"/>
      <c r="H9" s="107"/>
      <c r="I9" s="107"/>
      <c r="J9" s="107"/>
      <c r="K9" s="107"/>
      <c r="L9" s="107"/>
      <c r="M9" s="107"/>
      <c r="N9" s="107"/>
      <c r="O9" s="50"/>
    </row>
    <row r="10" spans="1:15" ht="18.75" customHeight="1" x14ac:dyDescent="0.15">
      <c r="A10" s="52"/>
      <c r="B10" s="97" t="s">
        <v>435</v>
      </c>
      <c r="C10" s="107"/>
      <c r="D10" s="107"/>
      <c r="E10" s="107"/>
      <c r="F10" s="107"/>
      <c r="G10" s="107"/>
      <c r="H10" s="107"/>
      <c r="I10" s="107"/>
      <c r="J10" s="107"/>
      <c r="K10" s="107"/>
      <c r="L10" s="107"/>
      <c r="M10" s="107"/>
      <c r="N10" s="107"/>
      <c r="O10" s="50"/>
    </row>
    <row r="11" spans="1:15" ht="18.75" customHeight="1" x14ac:dyDescent="0.15">
      <c r="A11" s="52"/>
      <c r="B11" s="97" t="s">
        <v>189</v>
      </c>
      <c r="C11" s="107"/>
      <c r="D11" s="107"/>
      <c r="E11" s="107"/>
      <c r="F11" s="107"/>
      <c r="G11" s="107"/>
      <c r="H11" s="107"/>
      <c r="I11" s="107"/>
      <c r="J11" s="107"/>
      <c r="K11" s="107"/>
      <c r="L11" s="107"/>
      <c r="M11" s="107"/>
      <c r="N11" s="107"/>
      <c r="O11" s="50"/>
    </row>
    <row r="12" spans="1:15" ht="18.75" customHeight="1" x14ac:dyDescent="0.15">
      <c r="A12" s="52"/>
      <c r="B12" s="97" t="s">
        <v>190</v>
      </c>
      <c r="C12" s="107"/>
      <c r="D12" s="107"/>
      <c r="E12" s="107"/>
      <c r="F12" s="107"/>
      <c r="G12" s="107"/>
      <c r="H12" s="107"/>
      <c r="I12" s="107"/>
      <c r="J12" s="107"/>
      <c r="K12" s="107"/>
      <c r="L12" s="107"/>
      <c r="M12" s="107"/>
      <c r="N12" s="107"/>
      <c r="O12" s="50"/>
    </row>
    <row r="13" spans="1:15" ht="18.75" customHeight="1" x14ac:dyDescent="0.15">
      <c r="A13" s="52"/>
      <c r="B13" s="189" t="s">
        <v>197</v>
      </c>
      <c r="C13" s="110"/>
      <c r="D13" s="110"/>
      <c r="E13" s="110"/>
      <c r="F13" s="110"/>
      <c r="G13" s="110"/>
      <c r="H13" s="110"/>
      <c r="I13" s="110"/>
      <c r="J13" s="110"/>
      <c r="K13" s="110"/>
      <c r="L13" s="110"/>
      <c r="M13" s="110"/>
      <c r="N13" s="110"/>
      <c r="O13" s="54"/>
    </row>
    <row r="14" spans="1:15" ht="6.75" customHeight="1" x14ac:dyDescent="0.15">
      <c r="B14" s="121"/>
      <c r="C14" s="49"/>
      <c r="D14" s="49"/>
      <c r="E14" s="49"/>
      <c r="F14" s="49"/>
      <c r="G14" s="49"/>
      <c r="H14" s="49"/>
      <c r="I14" s="49"/>
      <c r="J14" s="49"/>
      <c r="K14" s="49"/>
      <c r="L14" s="49"/>
      <c r="M14" s="49"/>
      <c r="N14" s="49"/>
      <c r="O14" s="49"/>
    </row>
    <row r="15" spans="1:15" ht="16.5" customHeight="1" thickBot="1" x14ac:dyDescent="0.2">
      <c r="B15" s="70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112"/>
      <c r="O15" s="112" t="s">
        <v>149</v>
      </c>
    </row>
    <row r="16" spans="1:15" ht="30" customHeight="1" x14ac:dyDescent="0.15">
      <c r="B16" s="127" t="s">
        <v>33</v>
      </c>
      <c r="C16" s="128" t="s">
        <v>36</v>
      </c>
      <c r="D16" s="128" t="s">
        <v>425</v>
      </c>
      <c r="E16" s="128" t="s">
        <v>426</v>
      </c>
      <c r="F16" s="128" t="s">
        <v>300</v>
      </c>
      <c r="G16" s="128" t="s">
        <v>408</v>
      </c>
      <c r="H16" s="128" t="s">
        <v>114</v>
      </c>
      <c r="I16" s="128" t="s">
        <v>37</v>
      </c>
      <c r="J16" s="128" t="s">
        <v>127</v>
      </c>
      <c r="K16" s="128" t="s">
        <v>188</v>
      </c>
      <c r="L16" s="128" t="s">
        <v>38</v>
      </c>
      <c r="M16" s="128" t="s">
        <v>39</v>
      </c>
      <c r="N16" s="128" t="s">
        <v>409</v>
      </c>
      <c r="O16" s="129" t="s">
        <v>110</v>
      </c>
    </row>
    <row r="17" spans="1:15" ht="15.75" customHeight="1" x14ac:dyDescent="0.15">
      <c r="B17" s="244" t="s">
        <v>40</v>
      </c>
      <c r="C17" s="113" t="s">
        <v>97</v>
      </c>
      <c r="D17" s="113" t="s">
        <v>429</v>
      </c>
      <c r="E17" s="113" t="s">
        <v>464</v>
      </c>
      <c r="F17" s="63">
        <v>40179</v>
      </c>
      <c r="G17" s="63">
        <v>43830</v>
      </c>
      <c r="H17" s="188">
        <v>25000</v>
      </c>
      <c r="I17" s="188">
        <f>SUMIF($B$36:$B$114,$B17,$D$36:$D$114)</f>
        <v>8000</v>
      </c>
      <c r="J17" s="188">
        <v>18000</v>
      </c>
      <c r="K17" s="188">
        <f>SUMIF($B$36:$B$114,$B17,$E$36:$E$114)</f>
        <v>13800</v>
      </c>
      <c r="L17" s="188">
        <f>K17-I17</f>
        <v>5800</v>
      </c>
      <c r="M17" s="190">
        <f>K17/I17</f>
        <v>1.7250000000000001</v>
      </c>
      <c r="N17" s="191">
        <f>H54</f>
        <v>8.4557153320312495E-2</v>
      </c>
      <c r="O17" s="205" t="s">
        <v>118</v>
      </c>
    </row>
    <row r="18" spans="1:15" ht="15.75" customHeight="1" x14ac:dyDescent="0.15">
      <c r="B18" s="244" t="s">
        <v>41</v>
      </c>
      <c r="C18" s="113" t="s">
        <v>98</v>
      </c>
      <c r="D18" s="113" t="s">
        <v>429</v>
      </c>
      <c r="E18" s="113" t="s">
        <v>431</v>
      </c>
      <c r="F18" s="63">
        <v>40179</v>
      </c>
      <c r="G18" s="63">
        <v>43830</v>
      </c>
      <c r="H18" s="188">
        <v>25000</v>
      </c>
      <c r="I18" s="188">
        <f>SUMIF($B$36:$B$114,$B18,$D$36:$D$114)</f>
        <v>11000</v>
      </c>
      <c r="J18" s="188">
        <v>18000</v>
      </c>
      <c r="K18" s="188">
        <f>SUMIF($B$36:$B$114,$B18,$E$36:$E$114)</f>
        <v>14000</v>
      </c>
      <c r="L18" s="188">
        <f>K18-I18</f>
        <v>3000</v>
      </c>
      <c r="M18" s="190">
        <f>K18/I18</f>
        <v>1.2727272727272727</v>
      </c>
      <c r="N18" s="191">
        <f>H74</f>
        <v>3.6603530273437504E-2</v>
      </c>
      <c r="O18" s="205" t="s">
        <v>118</v>
      </c>
    </row>
    <row r="19" spans="1:15" ht="15.75" customHeight="1" x14ac:dyDescent="0.15">
      <c r="B19" s="244" t="s">
        <v>42</v>
      </c>
      <c r="C19" s="113" t="s">
        <v>101</v>
      </c>
      <c r="D19" s="113" t="s">
        <v>429</v>
      </c>
      <c r="E19" s="113" t="s">
        <v>432</v>
      </c>
      <c r="F19" s="63">
        <v>40179</v>
      </c>
      <c r="G19" s="63">
        <v>43830</v>
      </c>
      <c r="H19" s="188">
        <v>25000</v>
      </c>
      <c r="I19" s="188">
        <f>SUMIF($B$36:$B$114,$B19,$D$36:$D$114)</f>
        <v>10000</v>
      </c>
      <c r="J19" s="188">
        <v>18000</v>
      </c>
      <c r="K19" s="188">
        <f>SUMIF($B$36:$B$114,$B19,$E$36:$E$114)</f>
        <v>14000</v>
      </c>
      <c r="L19" s="188">
        <f>K19-I19</f>
        <v>4000</v>
      </c>
      <c r="M19" s="190">
        <f>K19/I19</f>
        <v>1.4</v>
      </c>
      <c r="N19" s="191">
        <f>H94</f>
        <v>5.097741699218751E-2</v>
      </c>
      <c r="O19" s="205" t="s">
        <v>119</v>
      </c>
    </row>
    <row r="20" spans="1:15" ht="15.75" customHeight="1" x14ac:dyDescent="0.15">
      <c r="B20" s="244" t="s">
        <v>43</v>
      </c>
      <c r="C20" s="113" t="s">
        <v>348</v>
      </c>
      <c r="D20" s="113" t="s">
        <v>427</v>
      </c>
      <c r="E20" s="113"/>
      <c r="F20" s="63">
        <v>40179</v>
      </c>
      <c r="G20" s="63">
        <v>43830</v>
      </c>
      <c r="H20" s="188">
        <v>25000</v>
      </c>
      <c r="I20" s="188">
        <f>SUMIF($B$36:$B$114,$B20,$D$36:$D$114)</f>
        <v>10000</v>
      </c>
      <c r="J20" s="188">
        <v>18000</v>
      </c>
      <c r="K20" s="188">
        <f>SUMIF($B$36:$B$114,$B20,$E$36:$E$114)</f>
        <v>14500</v>
      </c>
      <c r="L20" s="188">
        <f>K20-I20</f>
        <v>4500</v>
      </c>
      <c r="M20" s="190">
        <f>K20/I20</f>
        <v>1.45</v>
      </c>
      <c r="N20" s="191">
        <f>H114</f>
        <v>5.7400864257812517E-2</v>
      </c>
      <c r="O20" s="205" t="s">
        <v>118</v>
      </c>
    </row>
    <row r="21" spans="1:15" ht="15.75" customHeight="1" x14ac:dyDescent="0.15">
      <c r="B21" s="244"/>
      <c r="C21" s="113"/>
      <c r="D21" s="113"/>
      <c r="E21" s="113"/>
      <c r="F21" s="63"/>
      <c r="G21" s="63"/>
      <c r="H21" s="188"/>
      <c r="I21" s="188"/>
      <c r="J21" s="188"/>
      <c r="K21" s="188"/>
      <c r="L21" s="188"/>
      <c r="M21" s="190"/>
      <c r="N21" s="191"/>
      <c r="O21" s="205"/>
    </row>
    <row r="22" spans="1:15" ht="15.75" customHeight="1" x14ac:dyDescent="0.15">
      <c r="B22" s="244"/>
      <c r="C22" s="113"/>
      <c r="D22" s="113"/>
      <c r="E22" s="113"/>
      <c r="F22" s="63"/>
      <c r="G22" s="63"/>
      <c r="H22" s="188"/>
      <c r="I22" s="188"/>
      <c r="J22" s="188"/>
      <c r="K22" s="188"/>
      <c r="L22" s="188"/>
      <c r="M22" s="190"/>
      <c r="N22" s="191"/>
      <c r="O22" s="205"/>
    </row>
    <row r="23" spans="1:15" ht="15.75" customHeight="1" x14ac:dyDescent="0.15">
      <c r="B23" s="244"/>
      <c r="C23" s="113"/>
      <c r="D23" s="113"/>
      <c r="E23" s="113"/>
      <c r="F23" s="63"/>
      <c r="G23" s="63"/>
      <c r="H23" s="188"/>
      <c r="I23" s="188"/>
      <c r="J23" s="188"/>
      <c r="K23" s="188"/>
      <c r="L23" s="188"/>
      <c r="M23" s="190"/>
      <c r="N23" s="191"/>
      <c r="O23" s="205"/>
    </row>
    <row r="24" spans="1:15" ht="15.75" customHeight="1" x14ac:dyDescent="0.15">
      <c r="B24" s="244"/>
      <c r="C24" s="113"/>
      <c r="D24" s="113"/>
      <c r="E24" s="113"/>
      <c r="F24" s="63"/>
      <c r="G24" s="63"/>
      <c r="H24" s="188"/>
      <c r="I24" s="188"/>
      <c r="J24" s="188"/>
      <c r="K24" s="188"/>
      <c r="L24" s="188"/>
      <c r="M24" s="190"/>
      <c r="N24" s="191"/>
      <c r="O24" s="205"/>
    </row>
    <row r="25" spans="1:15" ht="15.75" customHeight="1" thickBot="1" x14ac:dyDescent="0.2">
      <c r="B25" s="130"/>
      <c r="C25" s="195"/>
      <c r="D25" s="195"/>
      <c r="E25" s="195"/>
      <c r="F25" s="206"/>
      <c r="G25" s="206"/>
      <c r="H25" s="207"/>
      <c r="I25" s="207"/>
      <c r="J25" s="207"/>
      <c r="K25" s="207"/>
      <c r="L25" s="207"/>
      <c r="M25" s="208"/>
      <c r="N25" s="209"/>
      <c r="O25" s="210"/>
    </row>
    <row r="26" spans="1:15" ht="8.25" customHeight="1" thickBot="1" x14ac:dyDescent="0.2">
      <c r="B26" s="114"/>
      <c r="C26" s="115"/>
      <c r="D26" s="115"/>
      <c r="E26" s="115"/>
      <c r="F26" s="115"/>
      <c r="G26" s="115"/>
      <c r="H26" s="181"/>
      <c r="I26" s="181"/>
      <c r="J26" s="181"/>
      <c r="K26" s="181"/>
      <c r="L26" s="181"/>
      <c r="M26" s="184"/>
      <c r="N26" s="182"/>
      <c r="O26" s="114"/>
    </row>
    <row r="27" spans="1:15" ht="20.25" customHeight="1" thickBot="1" x14ac:dyDescent="0.2">
      <c r="B27" s="122" t="s">
        <v>23</v>
      </c>
      <c r="C27" s="122"/>
      <c r="D27" s="122"/>
      <c r="E27" s="122"/>
      <c r="F27" s="123"/>
      <c r="G27" s="123"/>
      <c r="H27" s="163">
        <f>SUM(H17:H25)</f>
        <v>100000</v>
      </c>
      <c r="I27" s="163">
        <f>SUM(I17:I25)</f>
        <v>39000</v>
      </c>
      <c r="J27" s="163">
        <f>SUM(J17:J25)</f>
        <v>72000</v>
      </c>
      <c r="K27" s="163">
        <f>SUM(K17:K25)</f>
        <v>56300</v>
      </c>
      <c r="L27" s="163">
        <f>SUM(L17:L25)</f>
        <v>17300</v>
      </c>
      <c r="M27" s="185">
        <f>K27/I27</f>
        <v>1.4435897435897436</v>
      </c>
      <c r="N27" s="183">
        <f>H34</f>
        <v>5.6231274414062518E-2</v>
      </c>
      <c r="O27" s="122"/>
    </row>
    <row r="28" spans="1:15" x14ac:dyDescent="0.15">
      <c r="B28" s="125" t="s">
        <v>44</v>
      </c>
      <c r="C28" s="126"/>
      <c r="D28" s="126"/>
      <c r="E28" s="126"/>
      <c r="F28" s="126"/>
      <c r="G28" s="126"/>
      <c r="H28" s="126"/>
      <c r="I28" s="126" t="str">
        <f>IF(I27-D34=0,"ok","error")</f>
        <v>ok</v>
      </c>
      <c r="J28" s="126"/>
      <c r="K28" s="126" t="str">
        <f>IF(K27-E34=0,"ok","error")</f>
        <v>ok</v>
      </c>
      <c r="L28" s="126" t="str">
        <f>IF(L27-F34=0,"ok","error")</f>
        <v>ok</v>
      </c>
      <c r="M28" s="126" t="str">
        <f>IF(M27-G34=0,"ok","error")</f>
        <v>ok</v>
      </c>
      <c r="N28" s="126" t="str">
        <f>IF(N27-H34=0,"ok","error")</f>
        <v>ok</v>
      </c>
      <c r="O28" s="125"/>
    </row>
    <row r="29" spans="1:15" x14ac:dyDescent="0.15">
      <c r="A29" s="46"/>
      <c r="B29" s="121"/>
      <c r="C29" s="107"/>
      <c r="D29" s="107"/>
      <c r="E29" s="107"/>
      <c r="F29" s="107"/>
      <c r="G29" s="49"/>
      <c r="H29" s="49"/>
      <c r="I29" s="107"/>
      <c r="J29" s="107"/>
      <c r="K29" s="107"/>
      <c r="L29" s="107"/>
      <c r="M29" s="107"/>
      <c r="N29" s="49"/>
      <c r="O29" s="49"/>
    </row>
    <row r="30" spans="1:15" x14ac:dyDescent="0.15"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</row>
    <row r="31" spans="1:15" x14ac:dyDescent="0.15">
      <c r="B31" s="120" t="s">
        <v>196</v>
      </c>
      <c r="C31" s="70"/>
      <c r="D31" s="70"/>
      <c r="E31" s="70"/>
      <c r="F31" s="70"/>
      <c r="G31" s="70"/>
      <c r="H31" s="70"/>
      <c r="I31" s="70"/>
      <c r="J31" s="70"/>
      <c r="K31" s="70"/>
    </row>
    <row r="32" spans="1:15" ht="14.25" thickBot="1" x14ac:dyDescent="0.2">
      <c r="B32" s="70"/>
      <c r="C32" s="70"/>
      <c r="D32" s="70"/>
      <c r="E32" s="70"/>
      <c r="F32" s="98"/>
      <c r="G32" s="70"/>
      <c r="H32" s="112" t="s">
        <v>195</v>
      </c>
      <c r="K32" s="70"/>
    </row>
    <row r="33" spans="2:11" ht="27" x14ac:dyDescent="0.15">
      <c r="B33" s="127" t="s">
        <v>45</v>
      </c>
      <c r="C33" s="128" t="s">
        <v>46</v>
      </c>
      <c r="D33" s="128" t="s">
        <v>192</v>
      </c>
      <c r="E33" s="128" t="s">
        <v>193</v>
      </c>
      <c r="F33" s="128" t="s">
        <v>194</v>
      </c>
      <c r="G33" s="128" t="s">
        <v>47</v>
      </c>
      <c r="H33" s="129" t="s">
        <v>266</v>
      </c>
      <c r="K33" s="70"/>
    </row>
    <row r="34" spans="2:11" ht="21" customHeight="1" thickBot="1" x14ac:dyDescent="0.2">
      <c r="B34" s="130" t="s">
        <v>48</v>
      </c>
      <c r="C34" s="131"/>
      <c r="D34" s="211">
        <f>SUM(D36:D114)</f>
        <v>39000</v>
      </c>
      <c r="E34" s="211">
        <f>SUM(E36:E114)</f>
        <v>56300</v>
      </c>
      <c r="F34" s="211">
        <f>SUM(F36:F114)</f>
        <v>17300</v>
      </c>
      <c r="G34" s="186">
        <f>E34/D34</f>
        <v>1.4435897435897436</v>
      </c>
      <c r="H34" s="187">
        <f>XIRR(F36:F114,C36:C114,0)</f>
        <v>5.6231274414062518E-2</v>
      </c>
      <c r="K34" s="70"/>
    </row>
    <row r="35" spans="2:11" s="99" customFormat="1" ht="4.5" customHeight="1" x14ac:dyDescent="0.15">
      <c r="B35" s="57"/>
      <c r="C35" s="57"/>
      <c r="D35" s="57"/>
      <c r="E35" s="57"/>
      <c r="F35" s="57"/>
      <c r="G35" s="57"/>
      <c r="H35" s="57"/>
      <c r="K35" s="57"/>
    </row>
    <row r="36" spans="2:11" x14ac:dyDescent="0.15">
      <c r="B36" s="132" t="s">
        <v>49</v>
      </c>
      <c r="C36" s="133">
        <v>40179</v>
      </c>
      <c r="D36" s="216">
        <v>1000</v>
      </c>
      <c r="E36" s="216"/>
      <c r="F36" s="217">
        <f>-D36+E36</f>
        <v>-1000</v>
      </c>
      <c r="G36" s="212"/>
      <c r="H36" s="212"/>
      <c r="K36" s="70"/>
    </row>
    <row r="37" spans="2:11" x14ac:dyDescent="0.15">
      <c r="B37" s="132" t="s">
        <v>49</v>
      </c>
      <c r="C37" s="133">
        <v>40269</v>
      </c>
      <c r="D37" s="216">
        <v>1000</v>
      </c>
      <c r="E37" s="216"/>
      <c r="F37" s="217">
        <f t="shared" ref="F37:F54" si="0">-D37+E37</f>
        <v>-1000</v>
      </c>
      <c r="G37" s="212"/>
      <c r="H37" s="212"/>
      <c r="K37" s="70"/>
    </row>
    <row r="38" spans="2:11" x14ac:dyDescent="0.15">
      <c r="B38" s="132" t="s">
        <v>49</v>
      </c>
      <c r="C38" s="133">
        <v>40391</v>
      </c>
      <c r="D38" s="216">
        <v>1000</v>
      </c>
      <c r="E38" s="216"/>
      <c r="F38" s="217">
        <f t="shared" si="0"/>
        <v>-1000</v>
      </c>
      <c r="G38" s="212"/>
      <c r="H38" s="212"/>
      <c r="K38" s="70"/>
    </row>
    <row r="39" spans="2:11" x14ac:dyDescent="0.15">
      <c r="B39" s="132" t="s">
        <v>49</v>
      </c>
      <c r="C39" s="133">
        <v>40452</v>
      </c>
      <c r="D39" s="216">
        <v>1000</v>
      </c>
      <c r="E39" s="216"/>
      <c r="F39" s="217">
        <f t="shared" si="0"/>
        <v>-1000</v>
      </c>
      <c r="G39" s="212"/>
      <c r="H39" s="212"/>
      <c r="K39" s="70"/>
    </row>
    <row r="40" spans="2:11" x14ac:dyDescent="0.15">
      <c r="B40" s="132" t="s">
        <v>49</v>
      </c>
      <c r="C40" s="133">
        <v>40603</v>
      </c>
      <c r="D40" s="216">
        <v>1000</v>
      </c>
      <c r="E40" s="216"/>
      <c r="F40" s="217">
        <f t="shared" si="0"/>
        <v>-1000</v>
      </c>
      <c r="G40" s="212"/>
      <c r="H40" s="212"/>
      <c r="K40" s="70"/>
    </row>
    <row r="41" spans="2:11" x14ac:dyDescent="0.15">
      <c r="B41" s="132" t="s">
        <v>49</v>
      </c>
      <c r="C41" s="133">
        <v>40878</v>
      </c>
      <c r="D41" s="216">
        <v>1000</v>
      </c>
      <c r="E41" s="216"/>
      <c r="F41" s="217">
        <f t="shared" si="0"/>
        <v>-1000</v>
      </c>
      <c r="G41" s="212"/>
      <c r="H41" s="212"/>
      <c r="K41" s="70"/>
    </row>
    <row r="42" spans="2:11" x14ac:dyDescent="0.15">
      <c r="B42" s="132" t="s">
        <v>49</v>
      </c>
      <c r="C42" s="133">
        <v>41030</v>
      </c>
      <c r="D42" s="216">
        <v>1000</v>
      </c>
      <c r="E42" s="216"/>
      <c r="F42" s="217">
        <f t="shared" si="0"/>
        <v>-1000</v>
      </c>
      <c r="G42" s="212"/>
      <c r="H42" s="212"/>
      <c r="K42" s="70"/>
    </row>
    <row r="43" spans="2:11" x14ac:dyDescent="0.15">
      <c r="B43" s="132" t="s">
        <v>49</v>
      </c>
      <c r="C43" s="133">
        <v>41091</v>
      </c>
      <c r="D43" s="216">
        <v>1000</v>
      </c>
      <c r="E43" s="216"/>
      <c r="F43" s="217">
        <f t="shared" si="0"/>
        <v>-1000</v>
      </c>
      <c r="G43" s="212"/>
      <c r="H43" s="212"/>
      <c r="K43" s="70"/>
    </row>
    <row r="44" spans="2:11" x14ac:dyDescent="0.15">
      <c r="B44" s="132" t="s">
        <v>49</v>
      </c>
      <c r="C44" s="133">
        <v>42005</v>
      </c>
      <c r="D44" s="216"/>
      <c r="E44" s="216">
        <v>500</v>
      </c>
      <c r="F44" s="217">
        <f t="shared" si="0"/>
        <v>500</v>
      </c>
      <c r="G44" s="212"/>
      <c r="H44" s="212"/>
      <c r="K44" s="70"/>
    </row>
    <row r="45" spans="2:11" x14ac:dyDescent="0.15">
      <c r="B45" s="132" t="s">
        <v>49</v>
      </c>
      <c r="C45" s="133">
        <v>42125</v>
      </c>
      <c r="D45" s="216"/>
      <c r="E45" s="216">
        <v>500</v>
      </c>
      <c r="F45" s="217">
        <f t="shared" si="0"/>
        <v>500</v>
      </c>
      <c r="G45" s="212"/>
      <c r="H45" s="212"/>
      <c r="K45" s="70"/>
    </row>
    <row r="46" spans="2:11" x14ac:dyDescent="0.15">
      <c r="B46" s="132" t="s">
        <v>49</v>
      </c>
      <c r="C46" s="133">
        <v>42339</v>
      </c>
      <c r="D46" s="216"/>
      <c r="E46" s="216">
        <v>500</v>
      </c>
      <c r="F46" s="217">
        <f t="shared" si="0"/>
        <v>500</v>
      </c>
      <c r="G46" s="212"/>
      <c r="H46" s="212"/>
      <c r="K46" s="70"/>
    </row>
    <row r="47" spans="2:11" x14ac:dyDescent="0.15">
      <c r="B47" s="132" t="s">
        <v>49</v>
      </c>
      <c r="C47" s="133">
        <v>42522</v>
      </c>
      <c r="D47" s="216"/>
      <c r="E47" s="216">
        <v>500</v>
      </c>
      <c r="F47" s="217">
        <f t="shared" si="0"/>
        <v>500</v>
      </c>
      <c r="G47" s="212"/>
      <c r="H47" s="212"/>
      <c r="K47" s="70"/>
    </row>
    <row r="48" spans="2:11" x14ac:dyDescent="0.15">
      <c r="B48" s="132" t="s">
        <v>49</v>
      </c>
      <c r="C48" s="133">
        <v>42735</v>
      </c>
      <c r="D48" s="216"/>
      <c r="E48" s="216">
        <v>1000</v>
      </c>
      <c r="F48" s="217">
        <f>-D48+E48</f>
        <v>1000</v>
      </c>
      <c r="G48" s="212"/>
      <c r="H48" s="212"/>
      <c r="K48" s="70"/>
    </row>
    <row r="49" spans="2:11" x14ac:dyDescent="0.15">
      <c r="B49" s="132" t="s">
        <v>49</v>
      </c>
      <c r="C49" s="133">
        <v>42767</v>
      </c>
      <c r="D49" s="216"/>
      <c r="E49" s="216">
        <v>1500</v>
      </c>
      <c r="F49" s="217">
        <f t="shared" si="0"/>
        <v>1500</v>
      </c>
      <c r="G49" s="212"/>
      <c r="H49" s="212"/>
      <c r="K49" s="70"/>
    </row>
    <row r="50" spans="2:11" x14ac:dyDescent="0.15">
      <c r="B50" s="132" t="s">
        <v>49</v>
      </c>
      <c r="C50" s="133">
        <v>42826</v>
      </c>
      <c r="D50" s="216"/>
      <c r="E50" s="216">
        <v>1500</v>
      </c>
      <c r="F50" s="217">
        <f t="shared" si="0"/>
        <v>1500</v>
      </c>
      <c r="G50" s="212"/>
      <c r="H50" s="212"/>
      <c r="K50" s="70"/>
    </row>
    <row r="51" spans="2:11" x14ac:dyDescent="0.15">
      <c r="B51" s="132" t="s">
        <v>49</v>
      </c>
      <c r="C51" s="133">
        <v>42887</v>
      </c>
      <c r="D51" s="216"/>
      <c r="E51" s="216">
        <v>1800</v>
      </c>
      <c r="F51" s="217">
        <f t="shared" si="0"/>
        <v>1800</v>
      </c>
      <c r="G51" s="212"/>
      <c r="H51" s="212"/>
      <c r="K51" s="70"/>
    </row>
    <row r="52" spans="2:11" x14ac:dyDescent="0.15">
      <c r="B52" s="132" t="s">
        <v>49</v>
      </c>
      <c r="C52" s="133">
        <v>43374</v>
      </c>
      <c r="D52" s="216"/>
      <c r="E52" s="216">
        <v>2000</v>
      </c>
      <c r="F52" s="217">
        <f t="shared" si="0"/>
        <v>2000</v>
      </c>
      <c r="G52" s="212"/>
      <c r="H52" s="212"/>
      <c r="K52" s="70"/>
    </row>
    <row r="53" spans="2:11" x14ac:dyDescent="0.15">
      <c r="B53" s="132" t="s">
        <v>49</v>
      </c>
      <c r="C53" s="133">
        <v>43496</v>
      </c>
      <c r="D53" s="216"/>
      <c r="E53" s="216">
        <v>1000</v>
      </c>
      <c r="F53" s="217">
        <f t="shared" si="0"/>
        <v>1000</v>
      </c>
      <c r="G53" s="212"/>
      <c r="H53" s="212"/>
      <c r="K53" s="70"/>
    </row>
    <row r="54" spans="2:11" x14ac:dyDescent="0.15">
      <c r="B54" s="132" t="s">
        <v>49</v>
      </c>
      <c r="C54" s="133">
        <v>43829</v>
      </c>
      <c r="D54" s="216"/>
      <c r="E54" s="216">
        <v>3000</v>
      </c>
      <c r="F54" s="217">
        <f t="shared" si="0"/>
        <v>3000</v>
      </c>
      <c r="G54" s="218">
        <f>SUM(E36:E54)/SUM(D36:D54)</f>
        <v>1.7250000000000001</v>
      </c>
      <c r="H54" s="219">
        <f>XIRR(F36:F54,C36:C54,0)</f>
        <v>8.4557153320312495E-2</v>
      </c>
      <c r="K54" s="70"/>
    </row>
    <row r="55" spans="2:11" s="99" customFormat="1" x14ac:dyDescent="0.15">
      <c r="B55" s="57"/>
      <c r="C55" s="57"/>
      <c r="D55" s="214"/>
      <c r="E55" s="214"/>
      <c r="F55" s="214"/>
      <c r="G55" s="213"/>
      <c r="H55" s="213"/>
      <c r="K55" s="57"/>
    </row>
    <row r="56" spans="2:11" x14ac:dyDescent="0.15">
      <c r="B56" s="132" t="s">
        <v>41</v>
      </c>
      <c r="C56" s="133">
        <v>40179</v>
      </c>
      <c r="D56" s="216">
        <v>1000</v>
      </c>
      <c r="E56" s="216"/>
      <c r="F56" s="217">
        <f>-D56+E56</f>
        <v>-1000</v>
      </c>
      <c r="G56" s="212"/>
      <c r="H56" s="212"/>
      <c r="K56" s="70"/>
    </row>
    <row r="57" spans="2:11" x14ac:dyDescent="0.15">
      <c r="B57" s="132" t="s">
        <v>41</v>
      </c>
      <c r="C57" s="133">
        <v>40269</v>
      </c>
      <c r="D57" s="216">
        <v>1000</v>
      </c>
      <c r="E57" s="216"/>
      <c r="F57" s="217">
        <f t="shared" ref="F57:F74" si="1">-D57+E57</f>
        <v>-1000</v>
      </c>
      <c r="G57" s="212"/>
      <c r="H57" s="212"/>
      <c r="K57" s="70"/>
    </row>
    <row r="58" spans="2:11" x14ac:dyDescent="0.15">
      <c r="B58" s="132" t="s">
        <v>41</v>
      </c>
      <c r="C58" s="133">
        <v>40391</v>
      </c>
      <c r="D58" s="216">
        <v>1000</v>
      </c>
      <c r="E58" s="216"/>
      <c r="F58" s="217">
        <f t="shared" si="1"/>
        <v>-1000</v>
      </c>
      <c r="G58" s="212"/>
      <c r="H58" s="212"/>
      <c r="K58" s="70"/>
    </row>
    <row r="59" spans="2:11" x14ac:dyDescent="0.15">
      <c r="B59" s="132" t="s">
        <v>41</v>
      </c>
      <c r="C59" s="133">
        <v>40452</v>
      </c>
      <c r="D59" s="216">
        <v>2000</v>
      </c>
      <c r="E59" s="216"/>
      <c r="F59" s="217">
        <f t="shared" si="1"/>
        <v>-2000</v>
      </c>
      <c r="G59" s="212"/>
      <c r="H59" s="212"/>
      <c r="K59" s="70"/>
    </row>
    <row r="60" spans="2:11" x14ac:dyDescent="0.15">
      <c r="B60" s="132" t="s">
        <v>41</v>
      </c>
      <c r="C60" s="133">
        <v>40603</v>
      </c>
      <c r="D60" s="216">
        <v>2000</v>
      </c>
      <c r="E60" s="216"/>
      <c r="F60" s="217">
        <f t="shared" si="1"/>
        <v>-2000</v>
      </c>
      <c r="G60" s="212"/>
      <c r="H60" s="212"/>
      <c r="K60" s="70"/>
    </row>
    <row r="61" spans="2:11" x14ac:dyDescent="0.15">
      <c r="B61" s="132" t="s">
        <v>41</v>
      </c>
      <c r="C61" s="133">
        <v>40878</v>
      </c>
      <c r="D61" s="216">
        <v>2000</v>
      </c>
      <c r="E61" s="216"/>
      <c r="F61" s="217">
        <f t="shared" si="1"/>
        <v>-2000</v>
      </c>
      <c r="G61" s="212"/>
      <c r="H61" s="212"/>
      <c r="K61" s="70"/>
    </row>
    <row r="62" spans="2:11" x14ac:dyDescent="0.15">
      <c r="B62" s="132" t="s">
        <v>41</v>
      </c>
      <c r="C62" s="133">
        <v>41030</v>
      </c>
      <c r="D62" s="216">
        <v>1000</v>
      </c>
      <c r="E62" s="216"/>
      <c r="F62" s="217">
        <f t="shared" si="1"/>
        <v>-1000</v>
      </c>
      <c r="G62" s="212"/>
      <c r="H62" s="212"/>
      <c r="K62" s="70"/>
    </row>
    <row r="63" spans="2:11" x14ac:dyDescent="0.15">
      <c r="B63" s="132" t="s">
        <v>41</v>
      </c>
      <c r="C63" s="133">
        <v>41091</v>
      </c>
      <c r="D63" s="216">
        <v>1000</v>
      </c>
      <c r="E63" s="216"/>
      <c r="F63" s="217">
        <f t="shared" si="1"/>
        <v>-1000</v>
      </c>
      <c r="G63" s="212"/>
      <c r="H63" s="212"/>
      <c r="K63" s="70"/>
    </row>
    <row r="64" spans="2:11" x14ac:dyDescent="0.15">
      <c r="B64" s="132" t="s">
        <v>41</v>
      </c>
      <c r="C64" s="133">
        <v>42005</v>
      </c>
      <c r="D64" s="216"/>
      <c r="E64" s="216">
        <v>500</v>
      </c>
      <c r="F64" s="217">
        <f t="shared" si="1"/>
        <v>500</v>
      </c>
      <c r="G64" s="212"/>
      <c r="H64" s="212"/>
      <c r="K64" s="70"/>
    </row>
    <row r="65" spans="2:11" x14ac:dyDescent="0.15">
      <c r="B65" s="132" t="s">
        <v>41</v>
      </c>
      <c r="C65" s="133">
        <v>42125</v>
      </c>
      <c r="D65" s="216"/>
      <c r="E65" s="216">
        <v>500</v>
      </c>
      <c r="F65" s="217">
        <f t="shared" si="1"/>
        <v>500</v>
      </c>
      <c r="G65" s="212"/>
      <c r="H65" s="212"/>
      <c r="K65" s="70"/>
    </row>
    <row r="66" spans="2:11" x14ac:dyDescent="0.15">
      <c r="B66" s="132" t="s">
        <v>41</v>
      </c>
      <c r="C66" s="133">
        <v>42339</v>
      </c>
      <c r="D66" s="216"/>
      <c r="E66" s="216">
        <v>1000</v>
      </c>
      <c r="F66" s="217">
        <f t="shared" si="1"/>
        <v>1000</v>
      </c>
      <c r="G66" s="212"/>
      <c r="H66" s="212"/>
      <c r="K66" s="70"/>
    </row>
    <row r="67" spans="2:11" x14ac:dyDescent="0.15">
      <c r="B67" s="132" t="s">
        <v>41</v>
      </c>
      <c r="C67" s="133">
        <v>42522</v>
      </c>
      <c r="D67" s="216"/>
      <c r="E67" s="216">
        <v>1000</v>
      </c>
      <c r="F67" s="217">
        <f t="shared" si="1"/>
        <v>1000</v>
      </c>
      <c r="G67" s="212"/>
      <c r="H67" s="212"/>
      <c r="K67" s="70"/>
    </row>
    <row r="68" spans="2:11" x14ac:dyDescent="0.15">
      <c r="B68" s="132" t="s">
        <v>41</v>
      </c>
      <c r="C68" s="133">
        <v>42735</v>
      </c>
      <c r="D68" s="216"/>
      <c r="E68" s="216">
        <v>1000</v>
      </c>
      <c r="F68" s="217">
        <f t="shared" si="1"/>
        <v>1000</v>
      </c>
      <c r="G68" s="212"/>
      <c r="H68" s="212"/>
      <c r="K68" s="70"/>
    </row>
    <row r="69" spans="2:11" x14ac:dyDescent="0.15">
      <c r="B69" s="132" t="s">
        <v>41</v>
      </c>
      <c r="C69" s="133">
        <v>42767</v>
      </c>
      <c r="D69" s="216"/>
      <c r="E69" s="216">
        <v>1000</v>
      </c>
      <c r="F69" s="217">
        <f t="shared" si="1"/>
        <v>1000</v>
      </c>
      <c r="G69" s="212"/>
      <c r="H69" s="212"/>
      <c r="K69" s="70"/>
    </row>
    <row r="70" spans="2:11" x14ac:dyDescent="0.15">
      <c r="B70" s="132" t="s">
        <v>41</v>
      </c>
      <c r="C70" s="133">
        <v>42826</v>
      </c>
      <c r="D70" s="216"/>
      <c r="E70" s="216">
        <v>1000</v>
      </c>
      <c r="F70" s="217">
        <f t="shared" si="1"/>
        <v>1000</v>
      </c>
      <c r="G70" s="212"/>
      <c r="H70" s="212"/>
      <c r="K70" s="70"/>
    </row>
    <row r="71" spans="2:11" x14ac:dyDescent="0.15">
      <c r="B71" s="132" t="s">
        <v>41</v>
      </c>
      <c r="C71" s="133">
        <v>42887</v>
      </c>
      <c r="D71" s="216"/>
      <c r="E71" s="216">
        <v>1500</v>
      </c>
      <c r="F71" s="217">
        <f t="shared" si="1"/>
        <v>1500</v>
      </c>
      <c r="G71" s="212"/>
      <c r="H71" s="212"/>
      <c r="K71" s="70"/>
    </row>
    <row r="72" spans="2:11" x14ac:dyDescent="0.15">
      <c r="B72" s="132" t="s">
        <v>41</v>
      </c>
      <c r="C72" s="133">
        <v>43374</v>
      </c>
      <c r="D72" s="216"/>
      <c r="E72" s="216">
        <v>1500</v>
      </c>
      <c r="F72" s="217">
        <f t="shared" si="1"/>
        <v>1500</v>
      </c>
      <c r="G72" s="212"/>
      <c r="H72" s="212"/>
      <c r="K72" s="70"/>
    </row>
    <row r="73" spans="2:11" x14ac:dyDescent="0.15">
      <c r="B73" s="132" t="s">
        <v>41</v>
      </c>
      <c r="C73" s="133">
        <v>43496</v>
      </c>
      <c r="D73" s="216"/>
      <c r="E73" s="216">
        <v>2000</v>
      </c>
      <c r="F73" s="217">
        <f t="shared" si="1"/>
        <v>2000</v>
      </c>
      <c r="G73" s="212"/>
      <c r="H73" s="212"/>
      <c r="K73" s="70"/>
    </row>
    <row r="74" spans="2:11" x14ac:dyDescent="0.15">
      <c r="B74" s="132" t="s">
        <v>41</v>
      </c>
      <c r="C74" s="133">
        <v>43829</v>
      </c>
      <c r="D74" s="216"/>
      <c r="E74" s="216">
        <v>3000</v>
      </c>
      <c r="F74" s="217">
        <f t="shared" si="1"/>
        <v>3000</v>
      </c>
      <c r="G74" s="218">
        <f>SUM(E56:E74)/SUM(D56:D74)</f>
        <v>1.2727272727272727</v>
      </c>
      <c r="H74" s="219">
        <f>XIRR(F56:F74,C56:C74,0)</f>
        <v>3.6603530273437504E-2</v>
      </c>
      <c r="K74" s="70"/>
    </row>
    <row r="75" spans="2:11" x14ac:dyDescent="0.15">
      <c r="B75" s="70"/>
      <c r="C75" s="70"/>
      <c r="D75" s="215"/>
      <c r="E75" s="215"/>
      <c r="F75" s="215"/>
      <c r="G75" s="212"/>
      <c r="H75" s="212"/>
      <c r="K75" s="70"/>
    </row>
    <row r="76" spans="2:11" x14ac:dyDescent="0.15">
      <c r="B76" s="132" t="s">
        <v>42</v>
      </c>
      <c r="C76" s="133">
        <v>40179</v>
      </c>
      <c r="D76" s="216">
        <v>1000</v>
      </c>
      <c r="E76" s="216"/>
      <c r="F76" s="217">
        <f>-D76+E76</f>
        <v>-1000</v>
      </c>
      <c r="G76" s="212"/>
      <c r="H76" s="212"/>
      <c r="K76" s="70"/>
    </row>
    <row r="77" spans="2:11" x14ac:dyDescent="0.15">
      <c r="B77" s="132" t="s">
        <v>42</v>
      </c>
      <c r="C77" s="133">
        <v>40269</v>
      </c>
      <c r="D77" s="216">
        <v>1000</v>
      </c>
      <c r="E77" s="216"/>
      <c r="F77" s="217">
        <f t="shared" ref="F77:F94" si="2">-D77+E77</f>
        <v>-1000</v>
      </c>
      <c r="G77" s="212"/>
      <c r="H77" s="212"/>
      <c r="K77" s="70"/>
    </row>
    <row r="78" spans="2:11" x14ac:dyDescent="0.15">
      <c r="B78" s="132" t="s">
        <v>42</v>
      </c>
      <c r="C78" s="133">
        <v>40391</v>
      </c>
      <c r="D78" s="216">
        <v>1000</v>
      </c>
      <c r="E78" s="216"/>
      <c r="F78" s="217">
        <f t="shared" si="2"/>
        <v>-1000</v>
      </c>
      <c r="G78" s="212"/>
      <c r="H78" s="212"/>
      <c r="K78" s="70"/>
    </row>
    <row r="79" spans="2:11" x14ac:dyDescent="0.15">
      <c r="B79" s="132" t="s">
        <v>42</v>
      </c>
      <c r="C79" s="133">
        <v>40452</v>
      </c>
      <c r="D79" s="216">
        <v>2000</v>
      </c>
      <c r="E79" s="216"/>
      <c r="F79" s="217">
        <f t="shared" si="2"/>
        <v>-2000</v>
      </c>
      <c r="G79" s="212"/>
      <c r="H79" s="212"/>
      <c r="K79" s="70"/>
    </row>
    <row r="80" spans="2:11" x14ac:dyDescent="0.15">
      <c r="B80" s="132" t="s">
        <v>42</v>
      </c>
      <c r="C80" s="133">
        <v>40603</v>
      </c>
      <c r="D80" s="216">
        <v>2000</v>
      </c>
      <c r="E80" s="216"/>
      <c r="F80" s="217">
        <f t="shared" si="2"/>
        <v>-2000</v>
      </c>
      <c r="G80" s="212"/>
      <c r="H80" s="212"/>
      <c r="K80" s="70"/>
    </row>
    <row r="81" spans="2:11" x14ac:dyDescent="0.15">
      <c r="B81" s="132" t="s">
        <v>42</v>
      </c>
      <c r="C81" s="133">
        <v>40878</v>
      </c>
      <c r="D81" s="216">
        <v>1000</v>
      </c>
      <c r="E81" s="216"/>
      <c r="F81" s="217">
        <f t="shared" si="2"/>
        <v>-1000</v>
      </c>
      <c r="G81" s="212"/>
      <c r="H81" s="212"/>
      <c r="K81" s="70"/>
    </row>
    <row r="82" spans="2:11" x14ac:dyDescent="0.15">
      <c r="B82" s="132" t="s">
        <v>42</v>
      </c>
      <c r="C82" s="133">
        <v>41030</v>
      </c>
      <c r="D82" s="216">
        <v>1000</v>
      </c>
      <c r="E82" s="216"/>
      <c r="F82" s="217">
        <f t="shared" si="2"/>
        <v>-1000</v>
      </c>
      <c r="G82" s="212"/>
      <c r="H82" s="212"/>
      <c r="K82" s="70"/>
    </row>
    <row r="83" spans="2:11" x14ac:dyDescent="0.15">
      <c r="B83" s="132" t="s">
        <v>42</v>
      </c>
      <c r="C83" s="133">
        <v>41091</v>
      </c>
      <c r="D83" s="216">
        <v>1000</v>
      </c>
      <c r="E83" s="216"/>
      <c r="F83" s="217">
        <f t="shared" si="2"/>
        <v>-1000</v>
      </c>
      <c r="G83" s="212"/>
      <c r="H83" s="212"/>
      <c r="K83" s="70"/>
    </row>
    <row r="84" spans="2:11" x14ac:dyDescent="0.15">
      <c r="B84" s="132" t="s">
        <v>42</v>
      </c>
      <c r="C84" s="133">
        <v>42005</v>
      </c>
      <c r="D84" s="216"/>
      <c r="E84" s="216">
        <v>500</v>
      </c>
      <c r="F84" s="217">
        <f t="shared" si="2"/>
        <v>500</v>
      </c>
      <c r="G84" s="212"/>
      <c r="H84" s="212"/>
      <c r="K84" s="70"/>
    </row>
    <row r="85" spans="2:11" x14ac:dyDescent="0.15">
      <c r="B85" s="132" t="s">
        <v>42</v>
      </c>
      <c r="C85" s="133">
        <v>42125</v>
      </c>
      <c r="D85" s="216"/>
      <c r="E85" s="216">
        <v>500</v>
      </c>
      <c r="F85" s="217">
        <f t="shared" si="2"/>
        <v>500</v>
      </c>
      <c r="G85" s="212"/>
      <c r="H85" s="212"/>
      <c r="K85" s="70"/>
    </row>
    <row r="86" spans="2:11" x14ac:dyDescent="0.15">
      <c r="B86" s="132" t="s">
        <v>42</v>
      </c>
      <c r="C86" s="133">
        <v>42339</v>
      </c>
      <c r="D86" s="216"/>
      <c r="E86" s="216">
        <v>1000</v>
      </c>
      <c r="F86" s="217">
        <f t="shared" si="2"/>
        <v>1000</v>
      </c>
      <c r="G86" s="212"/>
      <c r="H86" s="212"/>
      <c r="K86" s="70"/>
    </row>
    <row r="87" spans="2:11" x14ac:dyDescent="0.15">
      <c r="B87" s="132" t="s">
        <v>42</v>
      </c>
      <c r="C87" s="133">
        <v>42522</v>
      </c>
      <c r="D87" s="216"/>
      <c r="E87" s="216">
        <v>1000</v>
      </c>
      <c r="F87" s="217">
        <f t="shared" si="2"/>
        <v>1000</v>
      </c>
      <c r="G87" s="212"/>
      <c r="H87" s="212"/>
      <c r="K87" s="70"/>
    </row>
    <row r="88" spans="2:11" x14ac:dyDescent="0.15">
      <c r="B88" s="132" t="s">
        <v>42</v>
      </c>
      <c r="C88" s="133">
        <v>42735</v>
      </c>
      <c r="D88" s="216"/>
      <c r="E88" s="216">
        <v>1000</v>
      </c>
      <c r="F88" s="217">
        <f t="shared" si="2"/>
        <v>1000</v>
      </c>
      <c r="G88" s="212"/>
      <c r="H88" s="212"/>
      <c r="K88" s="70"/>
    </row>
    <row r="89" spans="2:11" x14ac:dyDescent="0.15">
      <c r="B89" s="132" t="s">
        <v>42</v>
      </c>
      <c r="C89" s="133">
        <v>42767</v>
      </c>
      <c r="D89" s="216"/>
      <c r="E89" s="216">
        <v>1000</v>
      </c>
      <c r="F89" s="217">
        <f t="shared" si="2"/>
        <v>1000</v>
      </c>
      <c r="G89" s="212"/>
      <c r="H89" s="212"/>
      <c r="K89" s="70"/>
    </row>
    <row r="90" spans="2:11" x14ac:dyDescent="0.15">
      <c r="B90" s="132" t="s">
        <v>42</v>
      </c>
      <c r="C90" s="133">
        <v>42826</v>
      </c>
      <c r="D90" s="216"/>
      <c r="E90" s="216">
        <v>1000</v>
      </c>
      <c r="F90" s="217">
        <f t="shared" si="2"/>
        <v>1000</v>
      </c>
      <c r="G90" s="212"/>
      <c r="H90" s="212"/>
      <c r="K90" s="70"/>
    </row>
    <row r="91" spans="2:11" x14ac:dyDescent="0.15">
      <c r="B91" s="132" t="s">
        <v>42</v>
      </c>
      <c r="C91" s="133">
        <v>42887</v>
      </c>
      <c r="D91" s="216"/>
      <c r="E91" s="216">
        <v>1500</v>
      </c>
      <c r="F91" s="217">
        <f t="shared" si="2"/>
        <v>1500</v>
      </c>
      <c r="G91" s="212"/>
      <c r="H91" s="212"/>
      <c r="K91" s="70"/>
    </row>
    <row r="92" spans="2:11" x14ac:dyDescent="0.15">
      <c r="B92" s="132" t="s">
        <v>42</v>
      </c>
      <c r="C92" s="133">
        <v>43374</v>
      </c>
      <c r="D92" s="216"/>
      <c r="E92" s="216">
        <v>1500</v>
      </c>
      <c r="F92" s="217">
        <f t="shared" si="2"/>
        <v>1500</v>
      </c>
      <c r="G92" s="212"/>
      <c r="H92" s="212"/>
      <c r="K92" s="70"/>
    </row>
    <row r="93" spans="2:11" x14ac:dyDescent="0.15">
      <c r="B93" s="132" t="s">
        <v>42</v>
      </c>
      <c r="C93" s="133">
        <v>43496</v>
      </c>
      <c r="D93" s="216"/>
      <c r="E93" s="216">
        <v>2000</v>
      </c>
      <c r="F93" s="217">
        <f t="shared" si="2"/>
        <v>2000</v>
      </c>
      <c r="G93" s="212"/>
      <c r="H93" s="212"/>
      <c r="K93" s="70"/>
    </row>
    <row r="94" spans="2:11" x14ac:dyDescent="0.15">
      <c r="B94" s="132" t="s">
        <v>42</v>
      </c>
      <c r="C94" s="133">
        <v>43829</v>
      </c>
      <c r="D94" s="216"/>
      <c r="E94" s="216">
        <v>3000</v>
      </c>
      <c r="F94" s="217">
        <f t="shared" si="2"/>
        <v>3000</v>
      </c>
      <c r="G94" s="218">
        <f>SUM(E76:E94)/SUM(D76:D94)</f>
        <v>1.4</v>
      </c>
      <c r="H94" s="219">
        <f>XIRR(F76:F94,C76:C94,0)</f>
        <v>5.097741699218751E-2</v>
      </c>
      <c r="K94" s="70"/>
    </row>
    <row r="95" spans="2:11" x14ac:dyDescent="0.15">
      <c r="B95" s="70"/>
      <c r="C95" s="70"/>
      <c r="D95" s="215"/>
      <c r="E95" s="215"/>
      <c r="F95" s="215"/>
      <c r="G95" s="212"/>
      <c r="H95" s="212"/>
      <c r="K95" s="70"/>
    </row>
    <row r="96" spans="2:11" x14ac:dyDescent="0.15">
      <c r="B96" s="132" t="s">
        <v>43</v>
      </c>
      <c r="C96" s="133">
        <v>40179</v>
      </c>
      <c r="D96" s="216">
        <v>1000</v>
      </c>
      <c r="E96" s="216"/>
      <c r="F96" s="217">
        <f>-D96+E96</f>
        <v>-1000</v>
      </c>
      <c r="G96" s="212"/>
      <c r="H96" s="212"/>
      <c r="K96" s="70"/>
    </row>
    <row r="97" spans="2:11" x14ac:dyDescent="0.15">
      <c r="B97" s="132" t="s">
        <v>43</v>
      </c>
      <c r="C97" s="133">
        <v>40269</v>
      </c>
      <c r="D97" s="216">
        <v>1000</v>
      </c>
      <c r="E97" s="216"/>
      <c r="F97" s="217">
        <f t="shared" ref="F97:F114" si="3">-D97+E97</f>
        <v>-1000</v>
      </c>
      <c r="G97" s="212"/>
      <c r="H97" s="212"/>
      <c r="K97" s="70"/>
    </row>
    <row r="98" spans="2:11" x14ac:dyDescent="0.15">
      <c r="B98" s="132" t="s">
        <v>43</v>
      </c>
      <c r="C98" s="133">
        <v>40391</v>
      </c>
      <c r="D98" s="216">
        <v>1000</v>
      </c>
      <c r="E98" s="216"/>
      <c r="F98" s="217">
        <f t="shared" si="3"/>
        <v>-1000</v>
      </c>
      <c r="G98" s="212"/>
      <c r="H98" s="212"/>
      <c r="K98" s="70"/>
    </row>
    <row r="99" spans="2:11" x14ac:dyDescent="0.15">
      <c r="B99" s="132" t="s">
        <v>43</v>
      </c>
      <c r="C99" s="133">
        <v>40452</v>
      </c>
      <c r="D99" s="216">
        <v>2000</v>
      </c>
      <c r="E99" s="216"/>
      <c r="F99" s="217">
        <f t="shared" si="3"/>
        <v>-2000</v>
      </c>
      <c r="G99" s="212"/>
      <c r="H99" s="212"/>
      <c r="K99" s="70"/>
    </row>
    <row r="100" spans="2:11" x14ac:dyDescent="0.15">
      <c r="B100" s="132" t="s">
        <v>43</v>
      </c>
      <c r="C100" s="133">
        <v>40603</v>
      </c>
      <c r="D100" s="216">
        <v>1000</v>
      </c>
      <c r="E100" s="216"/>
      <c r="F100" s="217">
        <f t="shared" si="3"/>
        <v>-1000</v>
      </c>
      <c r="G100" s="212"/>
      <c r="H100" s="212"/>
      <c r="K100" s="70"/>
    </row>
    <row r="101" spans="2:11" x14ac:dyDescent="0.15">
      <c r="B101" s="132" t="s">
        <v>43</v>
      </c>
      <c r="C101" s="133">
        <v>40878</v>
      </c>
      <c r="D101" s="216">
        <v>2000</v>
      </c>
      <c r="E101" s="216"/>
      <c r="F101" s="217">
        <f t="shared" si="3"/>
        <v>-2000</v>
      </c>
      <c r="G101" s="212"/>
      <c r="H101" s="212"/>
      <c r="K101" s="70"/>
    </row>
    <row r="102" spans="2:11" x14ac:dyDescent="0.15">
      <c r="B102" s="132" t="s">
        <v>43</v>
      </c>
      <c r="C102" s="133">
        <v>41030</v>
      </c>
      <c r="D102" s="216">
        <v>1000</v>
      </c>
      <c r="E102" s="216"/>
      <c r="F102" s="217">
        <f t="shared" si="3"/>
        <v>-1000</v>
      </c>
      <c r="G102" s="212"/>
      <c r="H102" s="212"/>
      <c r="K102" s="70"/>
    </row>
    <row r="103" spans="2:11" x14ac:dyDescent="0.15">
      <c r="B103" s="132" t="s">
        <v>43</v>
      </c>
      <c r="C103" s="133">
        <v>41091</v>
      </c>
      <c r="D103" s="216">
        <v>1000</v>
      </c>
      <c r="E103" s="216"/>
      <c r="F103" s="217">
        <f t="shared" si="3"/>
        <v>-1000</v>
      </c>
      <c r="G103" s="212"/>
      <c r="H103" s="212"/>
      <c r="K103" s="70"/>
    </row>
    <row r="104" spans="2:11" x14ac:dyDescent="0.15">
      <c r="B104" s="132" t="s">
        <v>43</v>
      </c>
      <c r="C104" s="133">
        <v>42005</v>
      </c>
      <c r="D104" s="216"/>
      <c r="E104" s="216">
        <v>500</v>
      </c>
      <c r="F104" s="217">
        <f t="shared" si="3"/>
        <v>500</v>
      </c>
      <c r="G104" s="212"/>
      <c r="H104" s="212"/>
      <c r="K104" s="70"/>
    </row>
    <row r="105" spans="2:11" x14ac:dyDescent="0.15">
      <c r="B105" s="132" t="s">
        <v>43</v>
      </c>
      <c r="C105" s="133">
        <v>42125</v>
      </c>
      <c r="D105" s="216"/>
      <c r="E105" s="216">
        <v>500</v>
      </c>
      <c r="F105" s="217">
        <f t="shared" si="3"/>
        <v>500</v>
      </c>
      <c r="G105" s="212"/>
      <c r="H105" s="212"/>
      <c r="K105" s="70"/>
    </row>
    <row r="106" spans="2:11" x14ac:dyDescent="0.15">
      <c r="B106" s="132" t="s">
        <v>43</v>
      </c>
      <c r="C106" s="133">
        <v>42339</v>
      </c>
      <c r="D106" s="216"/>
      <c r="E106" s="216">
        <v>1000</v>
      </c>
      <c r="F106" s="217">
        <f t="shared" si="3"/>
        <v>1000</v>
      </c>
      <c r="G106" s="212"/>
      <c r="H106" s="212"/>
      <c r="K106" s="70"/>
    </row>
    <row r="107" spans="2:11" x14ac:dyDescent="0.15">
      <c r="B107" s="132" t="s">
        <v>43</v>
      </c>
      <c r="C107" s="133">
        <v>42522</v>
      </c>
      <c r="D107" s="216"/>
      <c r="E107" s="216">
        <v>1000</v>
      </c>
      <c r="F107" s="217">
        <f t="shared" si="3"/>
        <v>1000</v>
      </c>
      <c r="G107" s="212"/>
      <c r="H107" s="212"/>
      <c r="K107" s="70"/>
    </row>
    <row r="108" spans="2:11" x14ac:dyDescent="0.15">
      <c r="B108" s="132" t="s">
        <v>43</v>
      </c>
      <c r="C108" s="133">
        <v>42735</v>
      </c>
      <c r="D108" s="216"/>
      <c r="E108" s="216">
        <v>1500</v>
      </c>
      <c r="F108" s="217">
        <f t="shared" si="3"/>
        <v>1500</v>
      </c>
      <c r="G108" s="212"/>
      <c r="H108" s="212"/>
      <c r="K108" s="70"/>
    </row>
    <row r="109" spans="2:11" x14ac:dyDescent="0.15">
      <c r="B109" s="132" t="s">
        <v>43</v>
      </c>
      <c r="C109" s="133">
        <v>42767</v>
      </c>
      <c r="D109" s="216"/>
      <c r="E109" s="216">
        <v>1000</v>
      </c>
      <c r="F109" s="217">
        <f t="shared" si="3"/>
        <v>1000</v>
      </c>
      <c r="G109" s="212"/>
      <c r="H109" s="212"/>
      <c r="K109" s="70"/>
    </row>
    <row r="110" spans="2:11" x14ac:dyDescent="0.15">
      <c r="B110" s="132" t="s">
        <v>43</v>
      </c>
      <c r="C110" s="133">
        <v>42826</v>
      </c>
      <c r="D110" s="216"/>
      <c r="E110" s="216">
        <v>1000</v>
      </c>
      <c r="F110" s="217">
        <f t="shared" si="3"/>
        <v>1000</v>
      </c>
      <c r="G110" s="212"/>
      <c r="H110" s="212"/>
      <c r="K110" s="70"/>
    </row>
    <row r="111" spans="2:11" x14ac:dyDescent="0.15">
      <c r="B111" s="132" t="s">
        <v>43</v>
      </c>
      <c r="C111" s="133">
        <v>42887</v>
      </c>
      <c r="D111" s="216"/>
      <c r="E111" s="216">
        <v>1500</v>
      </c>
      <c r="F111" s="217">
        <f t="shared" si="3"/>
        <v>1500</v>
      </c>
      <c r="G111" s="212"/>
      <c r="H111" s="212"/>
      <c r="K111" s="70"/>
    </row>
    <row r="112" spans="2:11" x14ac:dyDescent="0.15">
      <c r="B112" s="132" t="s">
        <v>43</v>
      </c>
      <c r="C112" s="133">
        <v>43374</v>
      </c>
      <c r="D112" s="216"/>
      <c r="E112" s="216">
        <v>1500</v>
      </c>
      <c r="F112" s="217">
        <f t="shared" si="3"/>
        <v>1500</v>
      </c>
      <c r="G112" s="212"/>
      <c r="H112" s="212"/>
      <c r="K112" s="70"/>
    </row>
    <row r="113" spans="2:13" x14ac:dyDescent="0.15">
      <c r="B113" s="132" t="s">
        <v>43</v>
      </c>
      <c r="C113" s="133">
        <v>43496</v>
      </c>
      <c r="D113" s="216"/>
      <c r="E113" s="216">
        <v>2000</v>
      </c>
      <c r="F113" s="217">
        <f t="shared" si="3"/>
        <v>2000</v>
      </c>
      <c r="G113" s="212"/>
      <c r="H113" s="212"/>
      <c r="K113" s="70"/>
    </row>
    <row r="114" spans="2:13" x14ac:dyDescent="0.15">
      <c r="B114" s="132" t="s">
        <v>43</v>
      </c>
      <c r="C114" s="133">
        <v>43829</v>
      </c>
      <c r="D114" s="216"/>
      <c r="E114" s="216">
        <v>3000</v>
      </c>
      <c r="F114" s="217">
        <f t="shared" si="3"/>
        <v>3000</v>
      </c>
      <c r="G114" s="218">
        <f>SUM(E96:E114)/SUM(D96:D114)</f>
        <v>1.45</v>
      </c>
      <c r="H114" s="219">
        <f>XIRR(F96:F114,C96:C114,0)</f>
        <v>5.7400864257812517E-2</v>
      </c>
      <c r="K114" s="70"/>
    </row>
    <row r="115" spans="2:13" x14ac:dyDescent="0.15">
      <c r="B115" s="70"/>
      <c r="C115" s="70"/>
      <c r="D115" s="70"/>
      <c r="E115" s="70"/>
      <c r="F115" s="70"/>
      <c r="G115" s="70"/>
      <c r="H115" s="70"/>
      <c r="I115" s="70"/>
      <c r="J115" s="70"/>
      <c r="K115" s="70"/>
    </row>
    <row r="116" spans="2:13" x14ac:dyDescent="0.15">
      <c r="B116" s="70"/>
      <c r="C116" s="70"/>
      <c r="D116" s="70"/>
      <c r="E116" s="70"/>
      <c r="F116" s="70"/>
      <c r="G116" s="70"/>
      <c r="H116" s="70"/>
      <c r="I116" s="70"/>
      <c r="J116" s="70"/>
      <c r="K116" s="70"/>
      <c r="L116" s="70"/>
      <c r="M116" s="70"/>
    </row>
    <row r="117" spans="2:13" x14ac:dyDescent="0.15">
      <c r="B117" s="70"/>
      <c r="C117" s="70"/>
      <c r="D117" s="70"/>
      <c r="E117" s="70"/>
      <c r="F117" s="70"/>
      <c r="G117" s="70"/>
      <c r="H117" s="70"/>
      <c r="I117" s="70"/>
      <c r="J117" s="70"/>
      <c r="K117" s="70"/>
      <c r="L117" s="70"/>
      <c r="M117" s="70"/>
    </row>
    <row r="118" spans="2:13" x14ac:dyDescent="0.15">
      <c r="B118" s="70"/>
      <c r="C118" s="70"/>
      <c r="D118" s="70"/>
      <c r="E118" s="70"/>
      <c r="F118" s="70"/>
      <c r="G118" s="70"/>
      <c r="H118" s="70"/>
      <c r="I118" s="70"/>
      <c r="J118" s="70"/>
      <c r="K118" s="70"/>
      <c r="L118" s="70"/>
      <c r="M118" s="70"/>
    </row>
    <row r="119" spans="2:13" x14ac:dyDescent="0.15">
      <c r="B119" s="70"/>
      <c r="C119" s="70"/>
      <c r="D119" s="70"/>
      <c r="E119" s="70"/>
      <c r="F119" s="70"/>
      <c r="G119" s="70"/>
      <c r="H119" s="70"/>
      <c r="I119" s="70"/>
      <c r="J119" s="70"/>
      <c r="K119" s="70"/>
      <c r="L119" s="70"/>
      <c r="M119" s="70"/>
    </row>
    <row r="120" spans="2:13" x14ac:dyDescent="0.15">
      <c r="B120" s="70"/>
      <c r="C120" s="70"/>
      <c r="D120" s="70"/>
      <c r="E120" s="70"/>
      <c r="F120" s="70"/>
      <c r="G120" s="70"/>
      <c r="H120" s="70"/>
      <c r="I120" s="70"/>
      <c r="J120" s="70"/>
      <c r="K120" s="70"/>
      <c r="L120" s="70"/>
      <c r="M120" s="70"/>
    </row>
    <row r="121" spans="2:13" x14ac:dyDescent="0.15">
      <c r="B121" s="70"/>
      <c r="C121" s="70"/>
      <c r="D121" s="70"/>
      <c r="E121" s="70"/>
      <c r="F121" s="70"/>
      <c r="G121" s="70"/>
      <c r="H121" s="70"/>
      <c r="I121" s="70"/>
      <c r="J121" s="70"/>
      <c r="K121" s="70"/>
      <c r="L121" s="70"/>
      <c r="M121" s="70"/>
    </row>
    <row r="122" spans="2:13" x14ac:dyDescent="0.15">
      <c r="B122" s="70"/>
      <c r="C122" s="70"/>
      <c r="D122" s="70"/>
      <c r="E122" s="70"/>
      <c r="F122" s="70"/>
      <c r="G122" s="70"/>
      <c r="H122" s="70"/>
      <c r="I122" s="70"/>
      <c r="J122" s="70"/>
      <c r="K122" s="70"/>
      <c r="L122" s="70"/>
      <c r="M122" s="70"/>
    </row>
    <row r="123" spans="2:13" x14ac:dyDescent="0.15">
      <c r="B123" s="70"/>
      <c r="C123" s="70"/>
      <c r="D123" s="70"/>
      <c r="E123" s="70"/>
      <c r="F123" s="70"/>
      <c r="G123" s="70"/>
      <c r="H123" s="70"/>
      <c r="I123" s="70"/>
      <c r="J123" s="70"/>
      <c r="K123" s="70"/>
      <c r="L123" s="70"/>
      <c r="M123" s="70"/>
    </row>
    <row r="124" spans="2:13" x14ac:dyDescent="0.15">
      <c r="B124" s="70"/>
      <c r="C124" s="70"/>
      <c r="D124" s="70"/>
      <c r="E124" s="70"/>
      <c r="F124" s="70"/>
      <c r="G124" s="70"/>
      <c r="H124" s="70"/>
      <c r="I124" s="70"/>
      <c r="J124" s="70"/>
      <c r="K124" s="70"/>
      <c r="L124" s="70"/>
      <c r="M124" s="70"/>
    </row>
    <row r="125" spans="2:13" x14ac:dyDescent="0.15">
      <c r="B125" s="70"/>
      <c r="C125" s="70"/>
      <c r="D125" s="70"/>
      <c r="E125" s="70"/>
      <c r="F125" s="70"/>
      <c r="G125" s="70"/>
      <c r="H125" s="70"/>
      <c r="I125" s="70"/>
      <c r="J125" s="70"/>
      <c r="K125" s="70"/>
      <c r="L125" s="70"/>
      <c r="M125" s="70"/>
    </row>
    <row r="126" spans="2:13" x14ac:dyDescent="0.15">
      <c r="B126" s="70"/>
      <c r="C126" s="70"/>
      <c r="D126" s="70"/>
      <c r="E126" s="70"/>
      <c r="F126" s="70"/>
      <c r="G126" s="70"/>
      <c r="H126" s="70"/>
      <c r="I126" s="70"/>
      <c r="J126" s="70"/>
      <c r="K126" s="70"/>
      <c r="L126" s="70"/>
      <c r="M126" s="70"/>
    </row>
    <row r="127" spans="2:13" x14ac:dyDescent="0.15">
      <c r="B127" s="70"/>
      <c r="C127" s="70"/>
      <c r="D127" s="70"/>
      <c r="E127" s="70"/>
      <c r="F127" s="70"/>
      <c r="G127" s="70"/>
      <c r="H127" s="70"/>
      <c r="I127" s="70"/>
      <c r="J127" s="70"/>
      <c r="K127" s="70"/>
      <c r="L127" s="70"/>
      <c r="M127" s="70"/>
    </row>
    <row r="128" spans="2:13" x14ac:dyDescent="0.15">
      <c r="B128" s="70"/>
      <c r="C128" s="70"/>
      <c r="D128" s="70"/>
      <c r="E128" s="70"/>
      <c r="F128" s="70"/>
      <c r="G128" s="70"/>
      <c r="H128" s="70"/>
      <c r="I128" s="70"/>
      <c r="J128" s="70"/>
      <c r="K128" s="70"/>
      <c r="L128" s="70"/>
      <c r="M128" s="70"/>
    </row>
    <row r="129" spans="2:13" x14ac:dyDescent="0.15">
      <c r="B129" s="70"/>
      <c r="C129" s="70"/>
      <c r="D129" s="70"/>
      <c r="E129" s="70"/>
      <c r="F129" s="70"/>
      <c r="G129" s="70"/>
      <c r="H129" s="70"/>
      <c r="I129" s="70"/>
      <c r="J129" s="70"/>
      <c r="K129" s="70"/>
      <c r="L129" s="70"/>
      <c r="M129" s="70"/>
    </row>
    <row r="130" spans="2:13" x14ac:dyDescent="0.15">
      <c r="B130" s="70"/>
      <c r="C130" s="70"/>
      <c r="D130" s="70"/>
      <c r="E130" s="70"/>
      <c r="F130" s="70"/>
      <c r="G130" s="70"/>
      <c r="H130" s="70"/>
      <c r="I130" s="70"/>
      <c r="J130" s="70"/>
      <c r="K130" s="70"/>
      <c r="L130" s="70"/>
      <c r="M130" s="70"/>
    </row>
    <row r="131" spans="2:13" x14ac:dyDescent="0.15">
      <c r="B131" s="70"/>
      <c r="C131" s="70"/>
      <c r="D131" s="70"/>
      <c r="E131" s="70"/>
      <c r="F131" s="70"/>
      <c r="G131" s="70"/>
      <c r="H131" s="70"/>
      <c r="I131" s="70"/>
      <c r="J131" s="70"/>
      <c r="K131" s="70"/>
      <c r="L131" s="70"/>
      <c r="M131" s="70"/>
    </row>
    <row r="132" spans="2:13" x14ac:dyDescent="0.15">
      <c r="B132" s="70"/>
      <c r="C132" s="70"/>
      <c r="D132" s="70"/>
      <c r="E132" s="70"/>
      <c r="F132" s="70"/>
      <c r="G132" s="70"/>
      <c r="H132" s="70"/>
      <c r="I132" s="70"/>
      <c r="J132" s="70"/>
      <c r="K132" s="70"/>
      <c r="L132" s="70"/>
      <c r="M132" s="70"/>
    </row>
    <row r="133" spans="2:13" x14ac:dyDescent="0.15">
      <c r="B133" s="70"/>
      <c r="C133" s="70"/>
      <c r="D133" s="70"/>
      <c r="E133" s="70"/>
      <c r="F133" s="70"/>
      <c r="G133" s="70"/>
      <c r="H133" s="70"/>
      <c r="I133" s="70"/>
      <c r="J133" s="70"/>
      <c r="K133" s="70"/>
      <c r="L133" s="70"/>
      <c r="M133" s="70"/>
    </row>
    <row r="134" spans="2:13" x14ac:dyDescent="0.15">
      <c r="B134" s="70"/>
      <c r="C134" s="70"/>
      <c r="D134" s="70"/>
      <c r="E134" s="70"/>
      <c r="F134" s="70"/>
      <c r="G134" s="70"/>
      <c r="H134" s="70"/>
      <c r="I134" s="70"/>
      <c r="J134" s="70"/>
      <c r="K134" s="70"/>
      <c r="L134" s="70"/>
      <c r="M134" s="70"/>
    </row>
    <row r="135" spans="2:13" x14ac:dyDescent="0.15">
      <c r="B135" s="70"/>
      <c r="C135" s="70"/>
      <c r="D135" s="70"/>
      <c r="E135" s="70"/>
      <c r="F135" s="70"/>
      <c r="G135" s="70"/>
      <c r="H135" s="70"/>
      <c r="I135" s="70"/>
      <c r="J135" s="70"/>
      <c r="K135" s="70"/>
      <c r="L135" s="70"/>
      <c r="M135" s="70"/>
    </row>
    <row r="136" spans="2:13" x14ac:dyDescent="0.15">
      <c r="B136" s="70"/>
      <c r="C136" s="70"/>
      <c r="D136" s="70"/>
      <c r="E136" s="70"/>
      <c r="F136" s="70"/>
      <c r="G136" s="70"/>
      <c r="H136" s="70"/>
      <c r="I136" s="70"/>
      <c r="J136" s="70"/>
      <c r="K136" s="70"/>
      <c r="L136" s="70"/>
      <c r="M136" s="70"/>
    </row>
    <row r="137" spans="2:13" x14ac:dyDescent="0.15">
      <c r="B137" s="70"/>
      <c r="C137" s="70"/>
      <c r="D137" s="70"/>
      <c r="E137" s="70"/>
      <c r="F137" s="70"/>
      <c r="G137" s="70"/>
      <c r="H137" s="70"/>
      <c r="I137" s="70"/>
      <c r="J137" s="70"/>
      <c r="K137" s="70"/>
      <c r="L137" s="70"/>
      <c r="M137" s="70"/>
    </row>
    <row r="138" spans="2:13" x14ac:dyDescent="0.15">
      <c r="B138" s="70"/>
      <c r="C138" s="70"/>
      <c r="D138" s="70"/>
      <c r="E138" s="70"/>
      <c r="F138" s="70"/>
      <c r="G138" s="70"/>
      <c r="H138" s="70"/>
      <c r="I138" s="70"/>
      <c r="J138" s="70"/>
      <c r="K138" s="70"/>
      <c r="L138" s="70"/>
      <c r="M138" s="70"/>
    </row>
    <row r="139" spans="2:13" x14ac:dyDescent="0.15">
      <c r="B139" s="70"/>
      <c r="C139" s="70"/>
      <c r="D139" s="70"/>
      <c r="E139" s="70"/>
      <c r="F139" s="70"/>
      <c r="G139" s="70"/>
      <c r="H139" s="70"/>
      <c r="I139" s="70"/>
      <c r="J139" s="70"/>
      <c r="K139" s="70"/>
      <c r="L139" s="70"/>
      <c r="M139" s="70"/>
    </row>
  </sheetData>
  <mergeCells count="2">
    <mergeCell ref="C2:F2"/>
    <mergeCell ref="H2:J2"/>
  </mergeCells>
  <phoneticPr fontId="4" type="noConversion"/>
  <printOptions horizontalCentered="1"/>
  <pageMargins left="0.39370078740157483" right="0.39370078740157483" top="0.39370078740157483" bottom="0.39370078740157483" header="0.31496062992125984" footer="0.31496062992125984"/>
  <pageSetup paperSize="9" scale="77" fitToHeight="0" orientation="landscape" r:id="rId1"/>
  <headerFooter alignWithMargins="0">
    <oddFooter>&amp;C2-1</oddFooter>
  </headerFooter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900-000000000000}">
          <x14:formula1>
            <xm:f>콤보박스!$A$18:$A$24</xm:f>
          </x14:formula1>
          <xm:sqref>C17:C25</xm:sqref>
        </x14:dataValidation>
        <x14:dataValidation type="list" allowBlank="1" showInputMessage="1" showErrorMessage="1" xr:uid="{BEDDBBC6-69B4-44B1-A84E-F5A5DBBCD7ED}">
          <x14:formula1>
            <xm:f>콤보박스!$A$36:$A$37</xm:f>
          </x14:formula1>
          <xm:sqref>D17:D25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0"/>
    <pageSetUpPr fitToPage="1"/>
  </sheetPr>
  <dimension ref="A1:M92"/>
  <sheetViews>
    <sheetView showGridLines="0" view="pageBreakPreview" zoomScaleNormal="100" zoomScaleSheetLayoutView="100" workbookViewId="0">
      <selection activeCell="B2" sqref="B2"/>
    </sheetView>
  </sheetViews>
  <sheetFormatPr defaultColWidth="8.88671875" defaultRowHeight="13.5" x14ac:dyDescent="0.15"/>
  <cols>
    <col min="1" max="1" width="2.21875" style="44" customWidth="1"/>
    <col min="2" max="2" width="13.5546875" style="44" customWidth="1"/>
    <col min="3" max="3" width="10.21875" style="44" customWidth="1"/>
    <col min="4" max="4" width="8.88671875" style="44" customWidth="1"/>
    <col min="5" max="5" width="17.6640625" style="44" customWidth="1"/>
    <col min="6" max="9" width="9.88671875" style="44" customWidth="1"/>
    <col min="10" max="10" width="9" style="44" customWidth="1"/>
    <col min="11" max="11" width="9.44140625" style="44" customWidth="1"/>
    <col min="12" max="12" width="7.109375" style="96" bestFit="1" customWidth="1"/>
    <col min="13" max="15" width="11.33203125" style="44" customWidth="1"/>
    <col min="16" max="16384" width="8.88671875" style="44"/>
  </cols>
  <sheetData>
    <row r="1" spans="1:13" ht="16.5" customHeight="1" thickBot="1" x14ac:dyDescent="0.2"/>
    <row r="2" spans="1:13" s="27" customFormat="1" ht="24" customHeight="1" thickBot="1" x14ac:dyDescent="0.2">
      <c r="B2" s="28" t="s">
        <v>179</v>
      </c>
      <c r="C2" s="582" t="str">
        <f>표지!$D$4</f>
        <v>xxx 운용사</v>
      </c>
      <c r="D2" s="591"/>
      <c r="E2" s="583"/>
      <c r="F2" s="30" t="s">
        <v>178</v>
      </c>
      <c r="G2" s="582" t="s">
        <v>375</v>
      </c>
      <c r="H2" s="591"/>
      <c r="I2" s="583"/>
    </row>
    <row r="3" spans="1:13" ht="14.25" customHeight="1" x14ac:dyDescent="0.15">
      <c r="B3" s="33"/>
      <c r="C3" s="45"/>
    </row>
    <row r="4" spans="1:13" ht="18.75" customHeight="1" x14ac:dyDescent="0.15">
      <c r="A4" s="46"/>
      <c r="B4" s="157" t="s">
        <v>102</v>
      </c>
      <c r="C4" s="47"/>
      <c r="D4" s="47"/>
      <c r="E4" s="47"/>
      <c r="F4" s="47"/>
      <c r="G4" s="47"/>
      <c r="H4" s="47"/>
      <c r="I4" s="47"/>
      <c r="J4" s="47"/>
      <c r="K4" s="47"/>
      <c r="L4" s="48"/>
      <c r="M4" s="96"/>
    </row>
    <row r="5" spans="1:13" ht="18.75" customHeight="1" x14ac:dyDescent="0.15">
      <c r="A5" s="46"/>
      <c r="B5" s="109" t="s">
        <v>479</v>
      </c>
      <c r="C5" s="49"/>
      <c r="D5" s="49"/>
      <c r="E5" s="49"/>
      <c r="F5" s="49"/>
      <c r="G5" s="49"/>
      <c r="H5" s="49"/>
      <c r="I5" s="49"/>
      <c r="J5" s="49"/>
      <c r="K5" s="49"/>
      <c r="L5" s="50"/>
      <c r="M5" s="96"/>
    </row>
    <row r="6" spans="1:13" ht="18.75" customHeight="1" x14ac:dyDescent="0.15">
      <c r="A6" s="46"/>
      <c r="B6" s="109" t="s">
        <v>362</v>
      </c>
      <c r="C6" s="49"/>
      <c r="D6" s="49"/>
      <c r="E6" s="49"/>
      <c r="F6" s="49"/>
      <c r="G6" s="49"/>
      <c r="H6" s="49"/>
      <c r="I6" s="49"/>
      <c r="J6" s="49"/>
      <c r="K6" s="49"/>
      <c r="L6" s="50"/>
      <c r="M6" s="49"/>
    </row>
    <row r="7" spans="1:13" ht="18.75" customHeight="1" x14ac:dyDescent="0.15">
      <c r="B7" s="51" t="s">
        <v>198</v>
      </c>
      <c r="C7" s="49"/>
      <c r="D7" s="49"/>
      <c r="E7" s="49"/>
      <c r="F7" s="49"/>
      <c r="G7" s="49"/>
      <c r="H7" s="49"/>
      <c r="I7" s="49"/>
      <c r="J7" s="49"/>
      <c r="K7" s="49"/>
      <c r="L7" s="50"/>
      <c r="M7" s="96"/>
    </row>
    <row r="8" spans="1:13" ht="18.75" customHeight="1" x14ac:dyDescent="0.15">
      <c r="B8" s="51" t="s">
        <v>199</v>
      </c>
      <c r="C8" s="49"/>
      <c r="D8" s="49"/>
      <c r="E8" s="49"/>
      <c r="F8" s="49"/>
      <c r="G8" s="49"/>
      <c r="H8" s="49"/>
      <c r="I8" s="49"/>
      <c r="J8" s="49"/>
      <c r="K8" s="49"/>
      <c r="L8" s="50"/>
      <c r="M8" s="96"/>
    </row>
    <row r="9" spans="1:13" ht="18.75" customHeight="1" x14ac:dyDescent="0.15">
      <c r="B9" s="51" t="s">
        <v>228</v>
      </c>
      <c r="C9" s="49"/>
      <c r="D9" s="49"/>
      <c r="E9" s="49"/>
      <c r="F9" s="49"/>
      <c r="G9" s="49"/>
      <c r="H9" s="49"/>
      <c r="I9" s="49"/>
      <c r="J9" s="49"/>
      <c r="K9" s="49"/>
      <c r="L9" s="50"/>
      <c r="M9" s="96"/>
    </row>
    <row r="10" spans="1:13" ht="18.75" customHeight="1" x14ac:dyDescent="0.15">
      <c r="A10" s="52"/>
      <c r="B10" s="109" t="s">
        <v>202</v>
      </c>
      <c r="C10" s="49"/>
      <c r="D10" s="49"/>
      <c r="E10" s="49"/>
      <c r="F10" s="49"/>
      <c r="G10" s="49"/>
      <c r="H10" s="49"/>
      <c r="I10" s="49"/>
      <c r="J10" s="49"/>
      <c r="K10" s="49"/>
      <c r="L10" s="50"/>
      <c r="M10" s="96"/>
    </row>
    <row r="11" spans="1:13" ht="18.75" customHeight="1" x14ac:dyDescent="0.15">
      <c r="A11" s="52"/>
      <c r="B11" s="109" t="s">
        <v>506</v>
      </c>
      <c r="C11" s="49"/>
      <c r="D11" s="49"/>
      <c r="E11" s="49"/>
      <c r="F11" s="49"/>
      <c r="G11" s="49"/>
      <c r="H11" s="49"/>
      <c r="I11" s="49"/>
      <c r="J11" s="49"/>
      <c r="K11" s="49"/>
      <c r="L11" s="50"/>
      <c r="M11" s="96"/>
    </row>
    <row r="12" spans="1:13" ht="18.75" customHeight="1" x14ac:dyDescent="0.15">
      <c r="B12" s="158" t="s">
        <v>201</v>
      </c>
      <c r="C12" s="53"/>
      <c r="D12" s="53"/>
      <c r="E12" s="53"/>
      <c r="F12" s="53"/>
      <c r="G12" s="53"/>
      <c r="H12" s="53"/>
      <c r="I12" s="53"/>
      <c r="J12" s="53"/>
      <c r="K12" s="53"/>
      <c r="L12" s="54"/>
      <c r="M12" s="96"/>
    </row>
    <row r="13" spans="1:13" ht="6" customHeight="1" x14ac:dyDescent="0.15"/>
    <row r="14" spans="1:13" ht="14.25" customHeight="1" thickBot="1" x14ac:dyDescent="0.2">
      <c r="A14" s="52"/>
      <c r="B14" s="159"/>
      <c r="C14" s="70"/>
      <c r="D14" s="70"/>
      <c r="E14" s="70"/>
      <c r="F14" s="70"/>
      <c r="G14" s="70"/>
      <c r="H14" s="70"/>
      <c r="I14" s="70"/>
      <c r="J14" s="70"/>
      <c r="K14" s="112" t="s">
        <v>200</v>
      </c>
      <c r="L14" s="44"/>
    </row>
    <row r="15" spans="1:13" s="99" customFormat="1" ht="33.75" customHeight="1" x14ac:dyDescent="0.15">
      <c r="B15" s="127" t="s">
        <v>33</v>
      </c>
      <c r="C15" s="128" t="s">
        <v>77</v>
      </c>
      <c r="D15" s="128" t="s">
        <v>203</v>
      </c>
      <c r="E15" s="128" t="s">
        <v>383</v>
      </c>
      <c r="F15" s="128" t="s">
        <v>507</v>
      </c>
      <c r="G15" s="128" t="s">
        <v>78</v>
      </c>
      <c r="H15" s="128" t="s">
        <v>79</v>
      </c>
      <c r="I15" s="128" t="s">
        <v>204</v>
      </c>
      <c r="J15" s="128" t="s">
        <v>205</v>
      </c>
      <c r="K15" s="128" t="s">
        <v>452</v>
      </c>
      <c r="L15" s="129" t="s">
        <v>82</v>
      </c>
      <c r="M15" s="96"/>
    </row>
    <row r="16" spans="1:13" s="99" customFormat="1" ht="16.5" customHeight="1" x14ac:dyDescent="0.15">
      <c r="B16" s="223" t="s">
        <v>40</v>
      </c>
      <c r="C16" s="100" t="s">
        <v>104</v>
      </c>
      <c r="D16" s="220">
        <f t="shared" ref="D16:D31" si="0">(J16)/I16</f>
        <v>1.1111111111111112</v>
      </c>
      <c r="E16" s="62" t="s">
        <v>221</v>
      </c>
      <c r="F16" s="62" t="s">
        <v>502</v>
      </c>
      <c r="G16" s="63">
        <v>40544</v>
      </c>
      <c r="H16" s="63">
        <v>42369</v>
      </c>
      <c r="I16" s="64">
        <v>4500</v>
      </c>
      <c r="J16" s="65">
        <v>5000</v>
      </c>
      <c r="K16" s="62" t="s">
        <v>84</v>
      </c>
      <c r="L16" s="224" t="s">
        <v>85</v>
      </c>
      <c r="M16" s="96"/>
    </row>
    <row r="17" spans="2:13" s="99" customFormat="1" ht="16.5" customHeight="1" x14ac:dyDescent="0.15">
      <c r="B17" s="223" t="s">
        <v>40</v>
      </c>
      <c r="C17" s="100" t="s">
        <v>86</v>
      </c>
      <c r="D17" s="220">
        <f t="shared" si="0"/>
        <v>1</v>
      </c>
      <c r="E17" s="62" t="s">
        <v>222</v>
      </c>
      <c r="F17" s="62" t="s">
        <v>503</v>
      </c>
      <c r="G17" s="63">
        <v>40909</v>
      </c>
      <c r="H17" s="63">
        <v>43100</v>
      </c>
      <c r="I17" s="64">
        <v>6000</v>
      </c>
      <c r="J17" s="65">
        <v>6000</v>
      </c>
      <c r="K17" s="62" t="s">
        <v>84</v>
      </c>
      <c r="L17" s="224" t="s">
        <v>87</v>
      </c>
      <c r="M17" s="96"/>
    </row>
    <row r="18" spans="2:13" s="99" customFormat="1" ht="16.5" customHeight="1" x14ac:dyDescent="0.15">
      <c r="B18" s="223" t="s">
        <v>105</v>
      </c>
      <c r="C18" s="100" t="s">
        <v>88</v>
      </c>
      <c r="D18" s="220">
        <f t="shared" si="0"/>
        <v>2.3333333333333335</v>
      </c>
      <c r="E18" s="62" t="s">
        <v>223</v>
      </c>
      <c r="F18" s="62" t="s">
        <v>503</v>
      </c>
      <c r="G18" s="63">
        <v>41275</v>
      </c>
      <c r="H18" s="63">
        <v>42369</v>
      </c>
      <c r="I18" s="64">
        <v>3000</v>
      </c>
      <c r="J18" s="65">
        <v>7000</v>
      </c>
      <c r="K18" s="62" t="s">
        <v>106</v>
      </c>
      <c r="L18" s="224" t="s">
        <v>227</v>
      </c>
      <c r="M18" s="96"/>
    </row>
    <row r="19" spans="2:13" s="99" customFormat="1" ht="16.5" customHeight="1" x14ac:dyDescent="0.15">
      <c r="B19" s="223" t="s">
        <v>105</v>
      </c>
      <c r="C19" s="100" t="s">
        <v>90</v>
      </c>
      <c r="D19" s="220">
        <f t="shared" si="0"/>
        <v>1.7777777777777777</v>
      </c>
      <c r="E19" s="62" t="s">
        <v>224</v>
      </c>
      <c r="F19" s="62" t="s">
        <v>503</v>
      </c>
      <c r="G19" s="63">
        <v>41640</v>
      </c>
      <c r="H19" s="63">
        <v>43830</v>
      </c>
      <c r="I19" s="64">
        <v>4500</v>
      </c>
      <c r="J19" s="65">
        <v>8000</v>
      </c>
      <c r="K19" s="62" t="s">
        <v>108</v>
      </c>
      <c r="L19" s="224" t="s">
        <v>174</v>
      </c>
      <c r="M19" s="96"/>
    </row>
    <row r="20" spans="2:13" s="99" customFormat="1" ht="16.5" customHeight="1" x14ac:dyDescent="0.15">
      <c r="B20" s="223" t="s">
        <v>105</v>
      </c>
      <c r="C20" s="100" t="s">
        <v>92</v>
      </c>
      <c r="D20" s="220">
        <f t="shared" si="0"/>
        <v>1E-3</v>
      </c>
      <c r="E20" s="62" t="s">
        <v>505</v>
      </c>
      <c r="F20" s="62" t="s">
        <v>503</v>
      </c>
      <c r="G20" s="63">
        <v>41395</v>
      </c>
      <c r="H20" s="63">
        <v>43952</v>
      </c>
      <c r="I20" s="64">
        <v>1000</v>
      </c>
      <c r="J20" s="65">
        <v>1</v>
      </c>
      <c r="K20" s="62" t="s">
        <v>89</v>
      </c>
      <c r="L20" s="224" t="s">
        <v>504</v>
      </c>
      <c r="M20" s="96"/>
    </row>
    <row r="21" spans="2:13" s="99" customFormat="1" ht="16.5" customHeight="1" x14ac:dyDescent="0.15">
      <c r="B21" s="223" t="s">
        <v>105</v>
      </c>
      <c r="C21" s="100"/>
      <c r="D21" s="220" t="e">
        <f t="shared" si="0"/>
        <v>#DIV/0!</v>
      </c>
      <c r="E21" s="62"/>
      <c r="F21" s="62"/>
      <c r="G21" s="63"/>
      <c r="H21" s="63"/>
      <c r="I21" s="64"/>
      <c r="J21" s="65"/>
      <c r="K21" s="62"/>
      <c r="L21" s="224"/>
      <c r="M21" s="96"/>
    </row>
    <row r="22" spans="2:13" s="99" customFormat="1" ht="16.5" customHeight="1" x14ac:dyDescent="0.15">
      <c r="B22" s="223" t="s">
        <v>105</v>
      </c>
      <c r="C22" s="100"/>
      <c r="D22" s="220" t="e">
        <f t="shared" si="0"/>
        <v>#DIV/0!</v>
      </c>
      <c r="E22" s="62"/>
      <c r="F22" s="62"/>
      <c r="G22" s="63"/>
      <c r="H22" s="63"/>
      <c r="I22" s="64"/>
      <c r="J22" s="65"/>
      <c r="K22" s="62"/>
      <c r="L22" s="224"/>
      <c r="M22" s="96"/>
    </row>
    <row r="23" spans="2:13" s="99" customFormat="1" ht="16.5" customHeight="1" x14ac:dyDescent="0.15">
      <c r="B23" s="223" t="s">
        <v>105</v>
      </c>
      <c r="C23" s="100"/>
      <c r="D23" s="220" t="e">
        <f t="shared" si="0"/>
        <v>#DIV/0!</v>
      </c>
      <c r="E23" s="62"/>
      <c r="F23" s="62"/>
      <c r="G23" s="63"/>
      <c r="H23" s="63"/>
      <c r="I23" s="64"/>
      <c r="J23" s="65"/>
      <c r="K23" s="62"/>
      <c r="L23" s="224"/>
      <c r="M23" s="96"/>
    </row>
    <row r="24" spans="2:13" ht="16.5" customHeight="1" x14ac:dyDescent="0.15">
      <c r="B24" s="223" t="s">
        <v>105</v>
      </c>
      <c r="C24" s="100"/>
      <c r="D24" s="220" t="e">
        <f t="shared" si="0"/>
        <v>#DIV/0!</v>
      </c>
      <c r="E24" s="62"/>
      <c r="F24" s="62"/>
      <c r="G24" s="63"/>
      <c r="H24" s="63"/>
      <c r="I24" s="65"/>
      <c r="J24" s="65"/>
      <c r="K24" s="62"/>
      <c r="L24" s="224"/>
      <c r="M24" s="96"/>
    </row>
    <row r="25" spans="2:13" ht="16.5" customHeight="1" x14ac:dyDescent="0.15">
      <c r="B25" s="223" t="s">
        <v>105</v>
      </c>
      <c r="C25" s="100"/>
      <c r="D25" s="220" t="e">
        <f t="shared" si="0"/>
        <v>#DIV/0!</v>
      </c>
      <c r="E25" s="62"/>
      <c r="F25" s="62"/>
      <c r="G25" s="63"/>
      <c r="H25" s="63"/>
      <c r="I25" s="65"/>
      <c r="J25" s="65"/>
      <c r="K25" s="62"/>
      <c r="L25" s="224"/>
      <c r="M25" s="96"/>
    </row>
    <row r="26" spans="2:13" ht="16.5" customHeight="1" x14ac:dyDescent="0.15">
      <c r="B26" s="223" t="s">
        <v>105</v>
      </c>
      <c r="C26" s="100"/>
      <c r="D26" s="220" t="e">
        <f t="shared" si="0"/>
        <v>#DIV/0!</v>
      </c>
      <c r="E26" s="62"/>
      <c r="F26" s="62"/>
      <c r="G26" s="63"/>
      <c r="H26" s="63"/>
      <c r="I26" s="65"/>
      <c r="J26" s="65"/>
      <c r="K26" s="62"/>
      <c r="L26" s="224"/>
      <c r="M26" s="96"/>
    </row>
    <row r="27" spans="2:13" ht="16.5" customHeight="1" x14ac:dyDescent="0.15">
      <c r="B27" s="223" t="s">
        <v>105</v>
      </c>
      <c r="C27" s="100"/>
      <c r="D27" s="220" t="e">
        <f t="shared" si="0"/>
        <v>#DIV/0!</v>
      </c>
      <c r="E27" s="62"/>
      <c r="F27" s="62"/>
      <c r="G27" s="63"/>
      <c r="H27" s="63"/>
      <c r="I27" s="65"/>
      <c r="J27" s="65"/>
      <c r="K27" s="62"/>
      <c r="L27" s="224"/>
      <c r="M27" s="96"/>
    </row>
    <row r="28" spans="2:13" ht="16.5" customHeight="1" x14ac:dyDescent="0.15">
      <c r="B28" s="223" t="s">
        <v>105</v>
      </c>
      <c r="C28" s="100"/>
      <c r="D28" s="220" t="e">
        <f t="shared" si="0"/>
        <v>#DIV/0!</v>
      </c>
      <c r="E28" s="62"/>
      <c r="F28" s="62"/>
      <c r="G28" s="63"/>
      <c r="H28" s="63"/>
      <c r="I28" s="65"/>
      <c r="J28" s="65"/>
      <c r="K28" s="62"/>
      <c r="L28" s="224"/>
      <c r="M28" s="96"/>
    </row>
    <row r="29" spans="2:13" ht="16.5" customHeight="1" x14ac:dyDescent="0.15">
      <c r="B29" s="223" t="s">
        <v>105</v>
      </c>
      <c r="C29" s="100"/>
      <c r="D29" s="220" t="e">
        <f t="shared" si="0"/>
        <v>#DIV/0!</v>
      </c>
      <c r="E29" s="62"/>
      <c r="F29" s="62"/>
      <c r="G29" s="63"/>
      <c r="H29" s="63"/>
      <c r="I29" s="65"/>
      <c r="J29" s="65"/>
      <c r="K29" s="62"/>
      <c r="L29" s="224"/>
      <c r="M29" s="96"/>
    </row>
    <row r="30" spans="2:13" ht="16.5" customHeight="1" x14ac:dyDescent="0.15">
      <c r="B30" s="223" t="s">
        <v>105</v>
      </c>
      <c r="C30" s="100"/>
      <c r="D30" s="220" t="e">
        <f t="shared" si="0"/>
        <v>#DIV/0!</v>
      </c>
      <c r="E30" s="62"/>
      <c r="F30" s="62"/>
      <c r="G30" s="63"/>
      <c r="H30" s="63"/>
      <c r="I30" s="65"/>
      <c r="J30" s="65"/>
      <c r="K30" s="62"/>
      <c r="L30" s="224"/>
      <c r="M30" s="96"/>
    </row>
    <row r="31" spans="2:13" ht="16.5" customHeight="1" x14ac:dyDescent="0.15">
      <c r="B31" s="225" t="s">
        <v>105</v>
      </c>
      <c r="C31" s="101"/>
      <c r="D31" s="221" t="e">
        <f t="shared" si="0"/>
        <v>#DIV/0!</v>
      </c>
      <c r="E31" s="102"/>
      <c r="F31" s="102"/>
      <c r="G31" s="103"/>
      <c r="H31" s="103"/>
      <c r="I31" s="104"/>
      <c r="J31" s="104"/>
      <c r="K31" s="102"/>
      <c r="L31" s="226"/>
      <c r="M31" s="96"/>
    </row>
    <row r="32" spans="2:13" ht="16.5" customHeight="1" thickBot="1" x14ac:dyDescent="0.2">
      <c r="B32" s="227" t="s">
        <v>109</v>
      </c>
      <c r="C32" s="228"/>
      <c r="D32" s="229">
        <f>J32/I32</f>
        <v>1.3684736842105263</v>
      </c>
      <c r="E32" s="228"/>
      <c r="F32" s="228"/>
      <c r="G32" s="228"/>
      <c r="H32" s="228"/>
      <c r="I32" s="230">
        <f>SUM(I16:I31)</f>
        <v>19000</v>
      </c>
      <c r="J32" s="230">
        <f>SUM(J16:J31)</f>
        <v>26001</v>
      </c>
      <c r="K32" s="228"/>
      <c r="L32" s="231"/>
      <c r="M32" s="96"/>
    </row>
    <row r="33" spans="2:13" x14ac:dyDescent="0.15">
      <c r="L33" s="44"/>
      <c r="M33" s="96"/>
    </row>
    <row r="34" spans="2:13" ht="14.25" thickBot="1" x14ac:dyDescent="0.2">
      <c r="L34" s="112" t="s">
        <v>200</v>
      </c>
      <c r="M34" s="96"/>
    </row>
    <row r="35" spans="2:13" s="99" customFormat="1" ht="33.75" customHeight="1" x14ac:dyDescent="0.15">
      <c r="B35" s="127" t="s">
        <v>33</v>
      </c>
      <c r="C35" s="128" t="s">
        <v>77</v>
      </c>
      <c r="D35" s="128" t="s">
        <v>203</v>
      </c>
      <c r="E35" s="128" t="s">
        <v>383</v>
      </c>
      <c r="F35" s="128"/>
      <c r="G35" s="128" t="s">
        <v>78</v>
      </c>
      <c r="H35" s="128" t="s">
        <v>79</v>
      </c>
      <c r="I35" s="128" t="s">
        <v>204</v>
      </c>
      <c r="J35" s="128" t="s">
        <v>205</v>
      </c>
      <c r="K35" s="128" t="s">
        <v>452</v>
      </c>
      <c r="L35" s="129" t="s">
        <v>82</v>
      </c>
      <c r="M35" s="96"/>
    </row>
    <row r="36" spans="2:13" s="99" customFormat="1" ht="16.5" customHeight="1" x14ac:dyDescent="0.15">
      <c r="B36" s="223" t="s">
        <v>57</v>
      </c>
      <c r="C36" s="100" t="s">
        <v>104</v>
      </c>
      <c r="D36" s="220">
        <f>(J36)/I36</f>
        <v>1.1111111111111112</v>
      </c>
      <c r="E36" s="62" t="s">
        <v>221</v>
      </c>
      <c r="F36" s="62"/>
      <c r="G36" s="63">
        <v>40544</v>
      </c>
      <c r="H36" s="63">
        <v>42369</v>
      </c>
      <c r="I36" s="64">
        <v>4500</v>
      </c>
      <c r="J36" s="65">
        <v>5000</v>
      </c>
      <c r="K36" s="62" t="s">
        <v>84</v>
      </c>
      <c r="L36" s="224" t="s">
        <v>85</v>
      </c>
      <c r="M36" s="96"/>
    </row>
    <row r="37" spans="2:13" s="99" customFormat="1" ht="16.5" customHeight="1" x14ac:dyDescent="0.15">
      <c r="B37" s="223" t="s">
        <v>57</v>
      </c>
      <c r="C37" s="100" t="s">
        <v>86</v>
      </c>
      <c r="D37" s="220">
        <f>(J37)/I37</f>
        <v>1</v>
      </c>
      <c r="E37" s="62" t="s">
        <v>222</v>
      </c>
      <c r="F37" s="62"/>
      <c r="G37" s="63">
        <v>40909</v>
      </c>
      <c r="H37" s="63">
        <v>43100</v>
      </c>
      <c r="I37" s="64">
        <v>6000</v>
      </c>
      <c r="J37" s="65">
        <v>6000</v>
      </c>
      <c r="K37" s="62" t="s">
        <v>84</v>
      </c>
      <c r="L37" s="224" t="s">
        <v>87</v>
      </c>
      <c r="M37" s="96"/>
    </row>
    <row r="38" spans="2:13" s="99" customFormat="1" ht="16.5" customHeight="1" x14ac:dyDescent="0.15">
      <c r="B38" s="223" t="s">
        <v>57</v>
      </c>
      <c r="C38" s="100" t="s">
        <v>88</v>
      </c>
      <c r="D38" s="220">
        <f>(J38)/I38</f>
        <v>2.3333333333333335</v>
      </c>
      <c r="E38" s="62" t="s">
        <v>223</v>
      </c>
      <c r="F38" s="62"/>
      <c r="G38" s="63">
        <v>41275</v>
      </c>
      <c r="H38" s="63">
        <v>42369</v>
      </c>
      <c r="I38" s="64">
        <v>3000</v>
      </c>
      <c r="J38" s="65">
        <v>7000</v>
      </c>
      <c r="K38" s="62" t="s">
        <v>89</v>
      </c>
      <c r="L38" s="224" t="s">
        <v>227</v>
      </c>
      <c r="M38" s="96"/>
    </row>
    <row r="39" spans="2:13" s="99" customFormat="1" ht="16.5" customHeight="1" x14ac:dyDescent="0.15">
      <c r="B39" s="223" t="s">
        <v>57</v>
      </c>
      <c r="C39" s="100" t="s">
        <v>90</v>
      </c>
      <c r="D39" s="220">
        <f>(J39)/I39</f>
        <v>1.7777777777777777</v>
      </c>
      <c r="E39" s="62" t="s">
        <v>224</v>
      </c>
      <c r="F39" s="62"/>
      <c r="G39" s="63">
        <v>41640</v>
      </c>
      <c r="H39" s="63">
        <v>43830</v>
      </c>
      <c r="I39" s="64">
        <v>4500</v>
      </c>
      <c r="J39" s="65">
        <v>8000</v>
      </c>
      <c r="K39" s="62" t="s">
        <v>91</v>
      </c>
      <c r="L39" s="224" t="s">
        <v>174</v>
      </c>
      <c r="M39" s="96"/>
    </row>
    <row r="40" spans="2:13" s="99" customFormat="1" ht="16.5" customHeight="1" x14ac:dyDescent="0.15">
      <c r="B40" s="223" t="s">
        <v>57</v>
      </c>
      <c r="C40" s="100"/>
      <c r="D40" s="220" t="e">
        <f t="shared" ref="D40:D51" si="1">(J40)/I40</f>
        <v>#DIV/0!</v>
      </c>
      <c r="E40" s="62"/>
      <c r="F40" s="62"/>
      <c r="G40" s="63"/>
      <c r="H40" s="63"/>
      <c r="I40" s="64"/>
      <c r="J40" s="65"/>
      <c r="K40" s="62"/>
      <c r="L40" s="224"/>
      <c r="M40" s="96"/>
    </row>
    <row r="41" spans="2:13" s="99" customFormat="1" ht="16.5" customHeight="1" x14ac:dyDescent="0.15">
      <c r="B41" s="223" t="s">
        <v>57</v>
      </c>
      <c r="C41" s="100"/>
      <c r="D41" s="220" t="e">
        <f t="shared" si="1"/>
        <v>#DIV/0!</v>
      </c>
      <c r="E41" s="62"/>
      <c r="F41" s="62"/>
      <c r="G41" s="63"/>
      <c r="H41" s="63"/>
      <c r="I41" s="64"/>
      <c r="J41" s="65"/>
      <c r="K41" s="62"/>
      <c r="L41" s="224"/>
      <c r="M41" s="96"/>
    </row>
    <row r="42" spans="2:13" s="99" customFormat="1" ht="16.5" customHeight="1" x14ac:dyDescent="0.15">
      <c r="B42" s="223" t="s">
        <v>57</v>
      </c>
      <c r="C42" s="100"/>
      <c r="D42" s="220" t="e">
        <f t="shared" si="1"/>
        <v>#DIV/0!</v>
      </c>
      <c r="E42" s="62"/>
      <c r="F42" s="62"/>
      <c r="G42" s="63"/>
      <c r="H42" s="63"/>
      <c r="I42" s="64"/>
      <c r="J42" s="65"/>
      <c r="K42" s="62"/>
      <c r="L42" s="224"/>
      <c r="M42" s="96"/>
    </row>
    <row r="43" spans="2:13" s="99" customFormat="1" ht="16.5" customHeight="1" x14ac:dyDescent="0.15">
      <c r="B43" s="223" t="s">
        <v>57</v>
      </c>
      <c r="C43" s="100"/>
      <c r="D43" s="220" t="e">
        <f t="shared" si="1"/>
        <v>#DIV/0!</v>
      </c>
      <c r="E43" s="62"/>
      <c r="F43" s="62"/>
      <c r="G43" s="63"/>
      <c r="H43" s="63"/>
      <c r="I43" s="64"/>
      <c r="J43" s="65"/>
      <c r="K43" s="62"/>
      <c r="L43" s="224"/>
      <c r="M43" s="96"/>
    </row>
    <row r="44" spans="2:13" ht="16.5" customHeight="1" x14ac:dyDescent="0.15">
      <c r="B44" s="223" t="s">
        <v>57</v>
      </c>
      <c r="C44" s="100"/>
      <c r="D44" s="220" t="e">
        <f t="shared" si="1"/>
        <v>#DIV/0!</v>
      </c>
      <c r="E44" s="62"/>
      <c r="F44" s="62"/>
      <c r="G44" s="63"/>
      <c r="H44" s="63"/>
      <c r="I44" s="65"/>
      <c r="J44" s="65"/>
      <c r="K44" s="62"/>
      <c r="L44" s="224"/>
      <c r="M44" s="96"/>
    </row>
    <row r="45" spans="2:13" ht="16.5" customHeight="1" x14ac:dyDescent="0.15">
      <c r="B45" s="223" t="s">
        <v>57</v>
      </c>
      <c r="C45" s="100"/>
      <c r="D45" s="220" t="e">
        <f t="shared" si="1"/>
        <v>#DIV/0!</v>
      </c>
      <c r="E45" s="62"/>
      <c r="F45" s="62"/>
      <c r="G45" s="63"/>
      <c r="H45" s="63"/>
      <c r="I45" s="65"/>
      <c r="J45" s="65"/>
      <c r="K45" s="62"/>
      <c r="L45" s="224"/>
      <c r="M45" s="96"/>
    </row>
    <row r="46" spans="2:13" ht="16.5" customHeight="1" x14ac:dyDescent="0.15">
      <c r="B46" s="223" t="s">
        <v>57</v>
      </c>
      <c r="C46" s="100"/>
      <c r="D46" s="220" t="e">
        <f t="shared" si="1"/>
        <v>#DIV/0!</v>
      </c>
      <c r="E46" s="62"/>
      <c r="F46" s="62"/>
      <c r="G46" s="63"/>
      <c r="H46" s="63"/>
      <c r="I46" s="65"/>
      <c r="J46" s="65"/>
      <c r="K46" s="62"/>
      <c r="L46" s="224"/>
      <c r="M46" s="96"/>
    </row>
    <row r="47" spans="2:13" ht="16.5" customHeight="1" x14ac:dyDescent="0.15">
      <c r="B47" s="223" t="s">
        <v>57</v>
      </c>
      <c r="C47" s="100"/>
      <c r="D47" s="220" t="e">
        <f t="shared" si="1"/>
        <v>#DIV/0!</v>
      </c>
      <c r="E47" s="62"/>
      <c r="F47" s="62"/>
      <c r="G47" s="63"/>
      <c r="H47" s="63"/>
      <c r="I47" s="65"/>
      <c r="J47" s="65"/>
      <c r="K47" s="62"/>
      <c r="L47" s="224"/>
      <c r="M47" s="96"/>
    </row>
    <row r="48" spans="2:13" ht="16.5" customHeight="1" x14ac:dyDescent="0.15">
      <c r="B48" s="223" t="s">
        <v>57</v>
      </c>
      <c r="C48" s="100"/>
      <c r="D48" s="220" t="e">
        <f t="shared" si="1"/>
        <v>#DIV/0!</v>
      </c>
      <c r="E48" s="62"/>
      <c r="F48" s="62"/>
      <c r="G48" s="63"/>
      <c r="H48" s="63"/>
      <c r="I48" s="65"/>
      <c r="J48" s="65"/>
      <c r="K48" s="62"/>
      <c r="L48" s="224"/>
      <c r="M48" s="96"/>
    </row>
    <row r="49" spans="2:13" ht="16.5" customHeight="1" x14ac:dyDescent="0.15">
      <c r="B49" s="223" t="s">
        <v>57</v>
      </c>
      <c r="C49" s="100"/>
      <c r="D49" s="220" t="e">
        <f t="shared" si="1"/>
        <v>#DIV/0!</v>
      </c>
      <c r="E49" s="62"/>
      <c r="F49" s="62"/>
      <c r="G49" s="63"/>
      <c r="H49" s="63"/>
      <c r="I49" s="65"/>
      <c r="J49" s="65"/>
      <c r="K49" s="62"/>
      <c r="L49" s="224"/>
      <c r="M49" s="96"/>
    </row>
    <row r="50" spans="2:13" ht="16.5" customHeight="1" x14ac:dyDescent="0.15">
      <c r="B50" s="223" t="s">
        <v>57</v>
      </c>
      <c r="C50" s="100"/>
      <c r="D50" s="220" t="e">
        <f t="shared" si="1"/>
        <v>#DIV/0!</v>
      </c>
      <c r="E50" s="62"/>
      <c r="F50" s="62"/>
      <c r="G50" s="63"/>
      <c r="H50" s="63"/>
      <c r="I50" s="65"/>
      <c r="J50" s="65"/>
      <c r="K50" s="62"/>
      <c r="L50" s="224"/>
      <c r="M50" s="96"/>
    </row>
    <row r="51" spans="2:13" ht="16.5" customHeight="1" x14ac:dyDescent="0.15">
      <c r="B51" s="225" t="s">
        <v>57</v>
      </c>
      <c r="C51" s="101"/>
      <c r="D51" s="221" t="e">
        <f t="shared" si="1"/>
        <v>#DIV/0!</v>
      </c>
      <c r="E51" s="102"/>
      <c r="F51" s="102"/>
      <c r="G51" s="103"/>
      <c r="H51" s="103"/>
      <c r="I51" s="104"/>
      <c r="J51" s="104"/>
      <c r="K51" s="102"/>
      <c r="L51" s="226"/>
      <c r="M51" s="96"/>
    </row>
    <row r="52" spans="2:13" ht="16.5" customHeight="1" thickBot="1" x14ac:dyDescent="0.2">
      <c r="B52" s="227" t="s">
        <v>109</v>
      </c>
      <c r="C52" s="228"/>
      <c r="D52" s="229">
        <f>J52/I52</f>
        <v>1.4444444444444444</v>
      </c>
      <c r="E52" s="228"/>
      <c r="F52" s="228"/>
      <c r="G52" s="228"/>
      <c r="H52" s="228"/>
      <c r="I52" s="230">
        <f>SUM(I36:I51)</f>
        <v>18000</v>
      </c>
      <c r="J52" s="230">
        <f>SUM(J36:J51)</f>
        <v>26000</v>
      </c>
      <c r="K52" s="228"/>
      <c r="L52" s="231"/>
      <c r="M52" s="96"/>
    </row>
    <row r="53" spans="2:13" x14ac:dyDescent="0.15">
      <c r="L53" s="44"/>
      <c r="M53" s="96"/>
    </row>
    <row r="54" spans="2:13" ht="14.25" thickBot="1" x14ac:dyDescent="0.2">
      <c r="L54" s="112" t="s">
        <v>200</v>
      </c>
      <c r="M54" s="96"/>
    </row>
    <row r="55" spans="2:13" s="99" customFormat="1" ht="33.75" customHeight="1" x14ac:dyDescent="0.15">
      <c r="B55" s="127" t="s">
        <v>33</v>
      </c>
      <c r="C55" s="128" t="s">
        <v>77</v>
      </c>
      <c r="D55" s="128" t="s">
        <v>203</v>
      </c>
      <c r="E55" s="128" t="s">
        <v>383</v>
      </c>
      <c r="F55" s="128"/>
      <c r="G55" s="128" t="s">
        <v>78</v>
      </c>
      <c r="H55" s="128" t="s">
        <v>79</v>
      </c>
      <c r="I55" s="128" t="s">
        <v>204</v>
      </c>
      <c r="J55" s="128" t="s">
        <v>205</v>
      </c>
      <c r="K55" s="128" t="s">
        <v>452</v>
      </c>
      <c r="L55" s="129" t="s">
        <v>82</v>
      </c>
      <c r="M55" s="96"/>
    </row>
    <row r="56" spans="2:13" s="99" customFormat="1" ht="16.5" customHeight="1" x14ac:dyDescent="0.15">
      <c r="B56" s="223" t="s">
        <v>58</v>
      </c>
      <c r="C56" s="100" t="s">
        <v>104</v>
      </c>
      <c r="D56" s="220">
        <f>(J56)/I56</f>
        <v>1.1111111111111112</v>
      </c>
      <c r="E56" s="62" t="s">
        <v>221</v>
      </c>
      <c r="F56" s="62"/>
      <c r="G56" s="63">
        <v>40544</v>
      </c>
      <c r="H56" s="63">
        <v>42369</v>
      </c>
      <c r="I56" s="64">
        <v>4500</v>
      </c>
      <c r="J56" s="65">
        <v>5000</v>
      </c>
      <c r="K56" s="62" t="s">
        <v>84</v>
      </c>
      <c r="L56" s="224" t="s">
        <v>85</v>
      </c>
      <c r="M56" s="96"/>
    </row>
    <row r="57" spans="2:13" s="99" customFormat="1" ht="16.5" customHeight="1" x14ac:dyDescent="0.15">
      <c r="B57" s="223" t="s">
        <v>58</v>
      </c>
      <c r="C57" s="100" t="s">
        <v>86</v>
      </c>
      <c r="D57" s="220">
        <f>(J57)/I57</f>
        <v>1</v>
      </c>
      <c r="E57" s="62" t="s">
        <v>222</v>
      </c>
      <c r="F57" s="62"/>
      <c r="G57" s="63">
        <v>40909</v>
      </c>
      <c r="H57" s="63">
        <v>43100</v>
      </c>
      <c r="I57" s="64">
        <v>6000</v>
      </c>
      <c r="J57" s="65">
        <v>6000</v>
      </c>
      <c r="K57" s="62" t="s">
        <v>84</v>
      </c>
      <c r="L57" s="224" t="s">
        <v>87</v>
      </c>
      <c r="M57" s="96"/>
    </row>
    <row r="58" spans="2:13" s="99" customFormat="1" ht="16.5" customHeight="1" x14ac:dyDescent="0.15">
      <c r="B58" s="223" t="s">
        <v>58</v>
      </c>
      <c r="C58" s="100" t="s">
        <v>88</v>
      </c>
      <c r="D58" s="220">
        <f>(J58)/I58</f>
        <v>2.3333333333333335</v>
      </c>
      <c r="E58" s="62" t="s">
        <v>223</v>
      </c>
      <c r="F58" s="62"/>
      <c r="G58" s="63">
        <v>41275</v>
      </c>
      <c r="H58" s="63">
        <v>42369</v>
      </c>
      <c r="I58" s="64">
        <v>3000</v>
      </c>
      <c r="J58" s="65">
        <v>7000</v>
      </c>
      <c r="K58" s="62" t="s">
        <v>89</v>
      </c>
      <c r="L58" s="224" t="s">
        <v>227</v>
      </c>
      <c r="M58" s="96"/>
    </row>
    <row r="59" spans="2:13" s="99" customFormat="1" ht="16.5" customHeight="1" x14ac:dyDescent="0.15">
      <c r="B59" s="223" t="s">
        <v>58</v>
      </c>
      <c r="C59" s="100" t="s">
        <v>90</v>
      </c>
      <c r="D59" s="220">
        <f>(J59)/I59</f>
        <v>1.7777777777777777</v>
      </c>
      <c r="E59" s="62" t="s">
        <v>224</v>
      </c>
      <c r="F59" s="62"/>
      <c r="G59" s="63">
        <v>41640</v>
      </c>
      <c r="H59" s="63">
        <v>43830</v>
      </c>
      <c r="I59" s="64">
        <v>4500</v>
      </c>
      <c r="J59" s="65">
        <v>8000</v>
      </c>
      <c r="K59" s="62" t="s">
        <v>91</v>
      </c>
      <c r="L59" s="224" t="s">
        <v>174</v>
      </c>
      <c r="M59" s="96"/>
    </row>
    <row r="60" spans="2:13" s="99" customFormat="1" ht="16.5" customHeight="1" x14ac:dyDescent="0.15">
      <c r="B60" s="223" t="s">
        <v>58</v>
      </c>
      <c r="C60" s="100"/>
      <c r="D60" s="220" t="e">
        <f t="shared" ref="D60:D71" si="2">(J60)/I60</f>
        <v>#DIV/0!</v>
      </c>
      <c r="E60" s="62"/>
      <c r="F60" s="62"/>
      <c r="G60" s="63"/>
      <c r="H60" s="63"/>
      <c r="I60" s="64"/>
      <c r="J60" s="65"/>
      <c r="K60" s="62"/>
      <c r="L60" s="224"/>
      <c r="M60" s="96"/>
    </row>
    <row r="61" spans="2:13" s="99" customFormat="1" ht="16.5" customHeight="1" x14ac:dyDescent="0.15">
      <c r="B61" s="223" t="s">
        <v>58</v>
      </c>
      <c r="C61" s="100"/>
      <c r="D61" s="220" t="e">
        <f t="shared" si="2"/>
        <v>#DIV/0!</v>
      </c>
      <c r="E61" s="62"/>
      <c r="F61" s="62"/>
      <c r="G61" s="63"/>
      <c r="H61" s="63"/>
      <c r="I61" s="64"/>
      <c r="J61" s="65"/>
      <c r="K61" s="62"/>
      <c r="L61" s="224"/>
      <c r="M61" s="96"/>
    </row>
    <row r="62" spans="2:13" s="99" customFormat="1" ht="16.5" customHeight="1" x14ac:dyDescent="0.15">
      <c r="B62" s="223" t="s">
        <v>58</v>
      </c>
      <c r="C62" s="100"/>
      <c r="D62" s="220" t="e">
        <f t="shared" si="2"/>
        <v>#DIV/0!</v>
      </c>
      <c r="E62" s="62"/>
      <c r="F62" s="62"/>
      <c r="G62" s="63"/>
      <c r="H62" s="63"/>
      <c r="I62" s="64"/>
      <c r="J62" s="65"/>
      <c r="K62" s="62"/>
      <c r="L62" s="224"/>
      <c r="M62" s="96"/>
    </row>
    <row r="63" spans="2:13" s="99" customFormat="1" ht="16.5" customHeight="1" x14ac:dyDescent="0.15">
      <c r="B63" s="223" t="s">
        <v>58</v>
      </c>
      <c r="C63" s="100"/>
      <c r="D63" s="220" t="e">
        <f t="shared" si="2"/>
        <v>#DIV/0!</v>
      </c>
      <c r="E63" s="62"/>
      <c r="F63" s="62"/>
      <c r="G63" s="63"/>
      <c r="H63" s="63"/>
      <c r="I63" s="64"/>
      <c r="J63" s="65"/>
      <c r="K63" s="62"/>
      <c r="L63" s="224"/>
      <c r="M63" s="96"/>
    </row>
    <row r="64" spans="2:13" ht="16.5" customHeight="1" x14ac:dyDescent="0.15">
      <c r="B64" s="223" t="s">
        <v>58</v>
      </c>
      <c r="C64" s="100"/>
      <c r="D64" s="220" t="e">
        <f t="shared" si="2"/>
        <v>#DIV/0!</v>
      </c>
      <c r="E64" s="62"/>
      <c r="F64" s="62"/>
      <c r="G64" s="63"/>
      <c r="H64" s="63"/>
      <c r="I64" s="65"/>
      <c r="J64" s="65"/>
      <c r="K64" s="62"/>
      <c r="L64" s="224"/>
      <c r="M64" s="96"/>
    </row>
    <row r="65" spans="2:13" ht="16.5" customHeight="1" x14ac:dyDescent="0.15">
      <c r="B65" s="223" t="s">
        <v>58</v>
      </c>
      <c r="C65" s="100"/>
      <c r="D65" s="220" t="e">
        <f t="shared" si="2"/>
        <v>#DIV/0!</v>
      </c>
      <c r="E65" s="62"/>
      <c r="F65" s="62"/>
      <c r="G65" s="63"/>
      <c r="H65" s="63"/>
      <c r="I65" s="65"/>
      <c r="J65" s="65"/>
      <c r="K65" s="62"/>
      <c r="L65" s="224"/>
      <c r="M65" s="96"/>
    </row>
    <row r="66" spans="2:13" ht="16.5" customHeight="1" x14ac:dyDescent="0.15">
      <c r="B66" s="223" t="s">
        <v>58</v>
      </c>
      <c r="C66" s="100"/>
      <c r="D66" s="220" t="e">
        <f t="shared" si="2"/>
        <v>#DIV/0!</v>
      </c>
      <c r="E66" s="62"/>
      <c r="F66" s="62"/>
      <c r="G66" s="63"/>
      <c r="H66" s="63"/>
      <c r="I66" s="65"/>
      <c r="J66" s="65"/>
      <c r="K66" s="62"/>
      <c r="L66" s="224"/>
      <c r="M66" s="96"/>
    </row>
    <row r="67" spans="2:13" ht="16.5" customHeight="1" x14ac:dyDescent="0.15">
      <c r="B67" s="223" t="s">
        <v>58</v>
      </c>
      <c r="C67" s="100"/>
      <c r="D67" s="220" t="e">
        <f t="shared" si="2"/>
        <v>#DIV/0!</v>
      </c>
      <c r="E67" s="62"/>
      <c r="F67" s="62"/>
      <c r="G67" s="63"/>
      <c r="H67" s="63"/>
      <c r="I67" s="65"/>
      <c r="J67" s="65"/>
      <c r="K67" s="62"/>
      <c r="L67" s="224"/>
      <c r="M67" s="96"/>
    </row>
    <row r="68" spans="2:13" ht="16.5" customHeight="1" x14ac:dyDescent="0.15">
      <c r="B68" s="223" t="s">
        <v>58</v>
      </c>
      <c r="C68" s="100"/>
      <c r="D68" s="220" t="e">
        <f t="shared" si="2"/>
        <v>#DIV/0!</v>
      </c>
      <c r="E68" s="62"/>
      <c r="F68" s="62"/>
      <c r="G68" s="63"/>
      <c r="H68" s="63"/>
      <c r="I68" s="65"/>
      <c r="J68" s="65"/>
      <c r="K68" s="62"/>
      <c r="L68" s="224"/>
      <c r="M68" s="96"/>
    </row>
    <row r="69" spans="2:13" ht="16.5" customHeight="1" x14ac:dyDescent="0.15">
      <c r="B69" s="223" t="s">
        <v>58</v>
      </c>
      <c r="C69" s="100"/>
      <c r="D69" s="220" t="e">
        <f t="shared" si="2"/>
        <v>#DIV/0!</v>
      </c>
      <c r="E69" s="62"/>
      <c r="F69" s="62"/>
      <c r="G69" s="63"/>
      <c r="H69" s="63"/>
      <c r="I69" s="65"/>
      <c r="J69" s="65"/>
      <c r="K69" s="62"/>
      <c r="L69" s="224"/>
      <c r="M69" s="96"/>
    </row>
    <row r="70" spans="2:13" ht="16.5" customHeight="1" x14ac:dyDescent="0.15">
      <c r="B70" s="223" t="s">
        <v>58</v>
      </c>
      <c r="C70" s="100"/>
      <c r="D70" s="220" t="e">
        <f t="shared" si="2"/>
        <v>#DIV/0!</v>
      </c>
      <c r="E70" s="62"/>
      <c r="F70" s="62"/>
      <c r="G70" s="63"/>
      <c r="H70" s="63"/>
      <c r="I70" s="65"/>
      <c r="J70" s="65"/>
      <c r="K70" s="62"/>
      <c r="L70" s="224"/>
      <c r="M70" s="96"/>
    </row>
    <row r="71" spans="2:13" ht="16.5" customHeight="1" x14ac:dyDescent="0.15">
      <c r="B71" s="225" t="s">
        <v>58</v>
      </c>
      <c r="C71" s="101"/>
      <c r="D71" s="221" t="e">
        <f t="shared" si="2"/>
        <v>#DIV/0!</v>
      </c>
      <c r="E71" s="102"/>
      <c r="F71" s="102"/>
      <c r="G71" s="103"/>
      <c r="H71" s="103"/>
      <c r="I71" s="104"/>
      <c r="J71" s="104"/>
      <c r="K71" s="102"/>
      <c r="L71" s="226"/>
      <c r="M71" s="96"/>
    </row>
    <row r="72" spans="2:13" ht="16.5" customHeight="1" thickBot="1" x14ac:dyDescent="0.2">
      <c r="B72" s="227" t="s">
        <v>109</v>
      </c>
      <c r="C72" s="228"/>
      <c r="D72" s="229">
        <f>J72/I72</f>
        <v>1.4444444444444444</v>
      </c>
      <c r="E72" s="228"/>
      <c r="F72" s="228"/>
      <c r="G72" s="228"/>
      <c r="H72" s="228"/>
      <c r="I72" s="230">
        <f>SUM(I56:I71)</f>
        <v>18000</v>
      </c>
      <c r="J72" s="230">
        <f>SUM(J56:J71)</f>
        <v>26000</v>
      </c>
      <c r="K72" s="228"/>
      <c r="L72" s="231"/>
      <c r="M72" s="96"/>
    </row>
    <row r="73" spans="2:13" x14ac:dyDescent="0.15">
      <c r="L73" s="44"/>
      <c r="M73" s="96"/>
    </row>
    <row r="74" spans="2:13" ht="14.25" thickBot="1" x14ac:dyDescent="0.2">
      <c r="L74" s="112" t="s">
        <v>200</v>
      </c>
      <c r="M74" s="96"/>
    </row>
    <row r="75" spans="2:13" s="99" customFormat="1" ht="33.75" customHeight="1" x14ac:dyDescent="0.15">
      <c r="B75" s="127" t="s">
        <v>191</v>
      </c>
      <c r="C75" s="128" t="s">
        <v>211</v>
      </c>
      <c r="D75" s="128" t="s">
        <v>203</v>
      </c>
      <c r="E75" s="128" t="s">
        <v>210</v>
      </c>
      <c r="F75" s="128"/>
      <c r="G75" s="128" t="s">
        <v>209</v>
      </c>
      <c r="H75" s="128" t="s">
        <v>208</v>
      </c>
      <c r="I75" s="128" t="s">
        <v>204</v>
      </c>
      <c r="J75" s="128" t="s">
        <v>205</v>
      </c>
      <c r="K75" s="128" t="s">
        <v>206</v>
      </c>
      <c r="L75" s="129" t="s">
        <v>207</v>
      </c>
      <c r="M75" s="96"/>
    </row>
    <row r="76" spans="2:13" s="99" customFormat="1" ht="16.5" customHeight="1" x14ac:dyDescent="0.15">
      <c r="B76" s="223" t="s">
        <v>59</v>
      </c>
      <c r="C76" s="100" t="s">
        <v>83</v>
      </c>
      <c r="D76" s="220">
        <f t="shared" ref="D76:D91" si="3">(J76)/I76</f>
        <v>1.1111111111111112</v>
      </c>
      <c r="E76" s="62" t="s">
        <v>221</v>
      </c>
      <c r="F76" s="62"/>
      <c r="G76" s="63">
        <v>40544</v>
      </c>
      <c r="H76" s="63">
        <v>42369</v>
      </c>
      <c r="I76" s="64">
        <v>4500</v>
      </c>
      <c r="J76" s="65">
        <v>5000</v>
      </c>
      <c r="K76" s="62" t="s">
        <v>84</v>
      </c>
      <c r="L76" s="224" t="s">
        <v>85</v>
      </c>
      <c r="M76" s="96"/>
    </row>
    <row r="77" spans="2:13" s="99" customFormat="1" ht="16.5" customHeight="1" x14ac:dyDescent="0.15">
      <c r="B77" s="223" t="s">
        <v>59</v>
      </c>
      <c r="C77" s="100" t="s">
        <v>86</v>
      </c>
      <c r="D77" s="220">
        <f t="shared" si="3"/>
        <v>1</v>
      </c>
      <c r="E77" s="62" t="s">
        <v>222</v>
      </c>
      <c r="F77" s="62"/>
      <c r="G77" s="63">
        <v>40909</v>
      </c>
      <c r="H77" s="63">
        <v>43100</v>
      </c>
      <c r="I77" s="64">
        <v>6000</v>
      </c>
      <c r="J77" s="65">
        <v>6000</v>
      </c>
      <c r="K77" s="62" t="s">
        <v>84</v>
      </c>
      <c r="L77" s="224" t="s">
        <v>87</v>
      </c>
      <c r="M77" s="96"/>
    </row>
    <row r="78" spans="2:13" s="99" customFormat="1" ht="16.5" customHeight="1" x14ac:dyDescent="0.15">
      <c r="B78" s="223" t="s">
        <v>59</v>
      </c>
      <c r="C78" s="100" t="s">
        <v>88</v>
      </c>
      <c r="D78" s="220">
        <f t="shared" si="3"/>
        <v>2.3333333333333335</v>
      </c>
      <c r="E78" s="62" t="s">
        <v>223</v>
      </c>
      <c r="F78" s="62"/>
      <c r="G78" s="63">
        <v>41275</v>
      </c>
      <c r="H78" s="63">
        <v>42369</v>
      </c>
      <c r="I78" s="64">
        <v>3000</v>
      </c>
      <c r="J78" s="65">
        <v>7000</v>
      </c>
      <c r="K78" s="62" t="s">
        <v>89</v>
      </c>
      <c r="L78" s="224" t="s">
        <v>227</v>
      </c>
      <c r="M78" s="96"/>
    </row>
    <row r="79" spans="2:13" s="99" customFormat="1" ht="16.5" customHeight="1" x14ac:dyDescent="0.15">
      <c r="B79" s="223" t="s">
        <v>59</v>
      </c>
      <c r="C79" s="100" t="s">
        <v>90</v>
      </c>
      <c r="D79" s="220">
        <f t="shared" si="3"/>
        <v>1.7777777777777777</v>
      </c>
      <c r="E79" s="62" t="s">
        <v>224</v>
      </c>
      <c r="F79" s="62"/>
      <c r="G79" s="63">
        <v>41640</v>
      </c>
      <c r="H79" s="63">
        <v>43830</v>
      </c>
      <c r="I79" s="64">
        <v>4500</v>
      </c>
      <c r="J79" s="65">
        <v>8000</v>
      </c>
      <c r="K79" s="62" t="s">
        <v>91</v>
      </c>
      <c r="L79" s="224" t="s">
        <v>174</v>
      </c>
      <c r="M79" s="96"/>
    </row>
    <row r="80" spans="2:13" s="99" customFormat="1" ht="16.5" customHeight="1" x14ac:dyDescent="0.15">
      <c r="B80" s="223" t="s">
        <v>59</v>
      </c>
      <c r="C80" s="100"/>
      <c r="D80" s="220" t="e">
        <f t="shared" si="3"/>
        <v>#DIV/0!</v>
      </c>
      <c r="E80" s="62"/>
      <c r="F80" s="62"/>
      <c r="G80" s="63"/>
      <c r="H80" s="63"/>
      <c r="I80" s="64"/>
      <c r="J80" s="65"/>
      <c r="K80" s="62"/>
      <c r="L80" s="224"/>
      <c r="M80" s="96"/>
    </row>
    <row r="81" spans="2:13" s="99" customFormat="1" ht="16.5" customHeight="1" x14ac:dyDescent="0.15">
      <c r="B81" s="223" t="s">
        <v>59</v>
      </c>
      <c r="C81" s="100"/>
      <c r="D81" s="220" t="e">
        <f t="shared" si="3"/>
        <v>#DIV/0!</v>
      </c>
      <c r="E81" s="62"/>
      <c r="F81" s="62"/>
      <c r="G81" s="63"/>
      <c r="H81" s="63"/>
      <c r="I81" s="64"/>
      <c r="J81" s="65"/>
      <c r="K81" s="62"/>
      <c r="L81" s="224"/>
      <c r="M81" s="96"/>
    </row>
    <row r="82" spans="2:13" s="99" customFormat="1" ht="16.5" customHeight="1" x14ac:dyDescent="0.15">
      <c r="B82" s="223" t="s">
        <v>59</v>
      </c>
      <c r="C82" s="100"/>
      <c r="D82" s="220" t="e">
        <f t="shared" si="3"/>
        <v>#DIV/0!</v>
      </c>
      <c r="E82" s="62"/>
      <c r="F82" s="62"/>
      <c r="G82" s="63"/>
      <c r="H82" s="63"/>
      <c r="I82" s="64"/>
      <c r="J82" s="65"/>
      <c r="K82" s="62"/>
      <c r="L82" s="224"/>
      <c r="M82" s="96"/>
    </row>
    <row r="83" spans="2:13" s="99" customFormat="1" ht="16.5" customHeight="1" x14ac:dyDescent="0.15">
      <c r="B83" s="223" t="s">
        <v>59</v>
      </c>
      <c r="C83" s="100"/>
      <c r="D83" s="220" t="e">
        <f t="shared" si="3"/>
        <v>#DIV/0!</v>
      </c>
      <c r="E83" s="62"/>
      <c r="F83" s="62"/>
      <c r="G83" s="63"/>
      <c r="H83" s="63"/>
      <c r="I83" s="64"/>
      <c r="J83" s="65"/>
      <c r="K83" s="62"/>
      <c r="L83" s="224"/>
      <c r="M83" s="96"/>
    </row>
    <row r="84" spans="2:13" ht="16.5" customHeight="1" x14ac:dyDescent="0.15">
      <c r="B84" s="223" t="s">
        <v>59</v>
      </c>
      <c r="C84" s="100"/>
      <c r="D84" s="220" t="e">
        <f t="shared" si="3"/>
        <v>#DIV/0!</v>
      </c>
      <c r="E84" s="62"/>
      <c r="F84" s="62"/>
      <c r="G84" s="63"/>
      <c r="H84" s="63"/>
      <c r="I84" s="65"/>
      <c r="J84" s="65"/>
      <c r="K84" s="62"/>
      <c r="L84" s="224"/>
      <c r="M84" s="96"/>
    </row>
    <row r="85" spans="2:13" ht="16.5" customHeight="1" x14ac:dyDescent="0.15">
      <c r="B85" s="223" t="s">
        <v>59</v>
      </c>
      <c r="C85" s="100"/>
      <c r="D85" s="220" t="e">
        <f t="shared" si="3"/>
        <v>#DIV/0!</v>
      </c>
      <c r="E85" s="62"/>
      <c r="F85" s="62"/>
      <c r="G85" s="63"/>
      <c r="H85" s="63"/>
      <c r="I85" s="65"/>
      <c r="J85" s="65"/>
      <c r="K85" s="62"/>
      <c r="L85" s="224"/>
      <c r="M85" s="96"/>
    </row>
    <row r="86" spans="2:13" ht="16.5" customHeight="1" x14ac:dyDescent="0.15">
      <c r="B86" s="223" t="s">
        <v>59</v>
      </c>
      <c r="C86" s="100"/>
      <c r="D86" s="220" t="e">
        <f t="shared" si="3"/>
        <v>#DIV/0!</v>
      </c>
      <c r="E86" s="62"/>
      <c r="F86" s="62"/>
      <c r="G86" s="63"/>
      <c r="H86" s="63"/>
      <c r="I86" s="65"/>
      <c r="J86" s="65"/>
      <c r="K86" s="62"/>
      <c r="L86" s="224"/>
      <c r="M86" s="96"/>
    </row>
    <row r="87" spans="2:13" ht="16.5" customHeight="1" x14ac:dyDescent="0.15">
      <c r="B87" s="223" t="s">
        <v>59</v>
      </c>
      <c r="C87" s="100"/>
      <c r="D87" s="220" t="e">
        <f t="shared" si="3"/>
        <v>#DIV/0!</v>
      </c>
      <c r="E87" s="62"/>
      <c r="F87" s="62"/>
      <c r="G87" s="63"/>
      <c r="H87" s="63"/>
      <c r="I87" s="65"/>
      <c r="J87" s="65"/>
      <c r="K87" s="62"/>
      <c r="L87" s="224"/>
      <c r="M87" s="96"/>
    </row>
    <row r="88" spans="2:13" ht="16.5" customHeight="1" x14ac:dyDescent="0.15">
      <c r="B88" s="223" t="s">
        <v>59</v>
      </c>
      <c r="C88" s="100"/>
      <c r="D88" s="220" t="e">
        <f t="shared" si="3"/>
        <v>#DIV/0!</v>
      </c>
      <c r="E88" s="62"/>
      <c r="F88" s="62"/>
      <c r="G88" s="63"/>
      <c r="H88" s="63"/>
      <c r="I88" s="65"/>
      <c r="J88" s="65"/>
      <c r="K88" s="62"/>
      <c r="L88" s="224"/>
      <c r="M88" s="96"/>
    </row>
    <row r="89" spans="2:13" ht="16.5" customHeight="1" x14ac:dyDescent="0.15">
      <c r="B89" s="223" t="s">
        <v>59</v>
      </c>
      <c r="C89" s="100"/>
      <c r="D89" s="220" t="e">
        <f t="shared" si="3"/>
        <v>#DIV/0!</v>
      </c>
      <c r="E89" s="62"/>
      <c r="F89" s="62"/>
      <c r="G89" s="63"/>
      <c r="H89" s="63"/>
      <c r="I89" s="65"/>
      <c r="J89" s="65"/>
      <c r="K89" s="62"/>
      <c r="L89" s="224"/>
      <c r="M89" s="96"/>
    </row>
    <row r="90" spans="2:13" ht="16.5" customHeight="1" x14ac:dyDescent="0.15">
      <c r="B90" s="223" t="s">
        <v>59</v>
      </c>
      <c r="C90" s="100"/>
      <c r="D90" s="220" t="e">
        <f t="shared" si="3"/>
        <v>#DIV/0!</v>
      </c>
      <c r="E90" s="62"/>
      <c r="F90" s="62"/>
      <c r="G90" s="63"/>
      <c r="H90" s="63"/>
      <c r="I90" s="65"/>
      <c r="J90" s="65"/>
      <c r="K90" s="62"/>
      <c r="L90" s="224"/>
      <c r="M90" s="96"/>
    </row>
    <row r="91" spans="2:13" ht="16.5" customHeight="1" x14ac:dyDescent="0.15">
      <c r="B91" s="225" t="s">
        <v>59</v>
      </c>
      <c r="C91" s="101"/>
      <c r="D91" s="221" t="e">
        <f t="shared" si="3"/>
        <v>#DIV/0!</v>
      </c>
      <c r="E91" s="102"/>
      <c r="F91" s="102"/>
      <c r="G91" s="103"/>
      <c r="H91" s="103"/>
      <c r="I91" s="104"/>
      <c r="J91" s="104"/>
      <c r="K91" s="102"/>
      <c r="L91" s="226"/>
      <c r="M91" s="96"/>
    </row>
    <row r="92" spans="2:13" ht="16.5" customHeight="1" thickBot="1" x14ac:dyDescent="0.2">
      <c r="B92" s="227" t="s">
        <v>109</v>
      </c>
      <c r="C92" s="228"/>
      <c r="D92" s="229">
        <f>J92/I92</f>
        <v>1.4444444444444444</v>
      </c>
      <c r="E92" s="228"/>
      <c r="F92" s="228"/>
      <c r="G92" s="228"/>
      <c r="H92" s="228"/>
      <c r="I92" s="230">
        <f>SUM(I76:I91)</f>
        <v>18000</v>
      </c>
      <c r="J92" s="230">
        <f>SUM(J76:J91)</f>
        <v>26000</v>
      </c>
      <c r="K92" s="228"/>
      <c r="L92" s="231"/>
      <c r="M92" s="96"/>
    </row>
  </sheetData>
  <mergeCells count="2">
    <mergeCell ref="G2:I2"/>
    <mergeCell ref="C2:E2"/>
  </mergeCells>
  <phoneticPr fontId="4" type="noConversion"/>
  <printOptions horizontalCentered="1"/>
  <pageMargins left="0.7" right="0.7" top="0.75" bottom="0.75" header="0.3" footer="0.3"/>
  <pageSetup paperSize="9" scale="98" fitToHeight="0" orientation="landscape" r:id="rId1"/>
  <headerFooter alignWithMargins="0">
    <oddFooter>&amp;C2-1-1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9" tint="-0.499984740745262"/>
    <pageSetUpPr fitToPage="1"/>
  </sheetPr>
  <dimension ref="A1:N75"/>
  <sheetViews>
    <sheetView showGridLines="0" view="pageBreakPreview" zoomScaleNormal="100" zoomScaleSheetLayoutView="100" workbookViewId="0">
      <selection activeCell="C16" sqref="C16"/>
    </sheetView>
  </sheetViews>
  <sheetFormatPr defaultColWidth="8.88671875" defaultRowHeight="13.5" x14ac:dyDescent="0.15"/>
  <cols>
    <col min="1" max="1" width="3" style="44" customWidth="1"/>
    <col min="2" max="2" width="13.21875" style="44" customWidth="1"/>
    <col min="3" max="3" width="17.21875" style="44" customWidth="1"/>
    <col min="4" max="4" width="10.33203125" style="44" bestFit="1" customWidth="1"/>
    <col min="5" max="5" width="10.88671875" style="44" bestFit="1" customWidth="1"/>
    <col min="6" max="8" width="9.77734375" style="44" customWidth="1"/>
    <col min="9" max="12" width="10.109375" style="44" customWidth="1"/>
    <col min="13" max="13" width="9.5546875" style="44" customWidth="1"/>
    <col min="14" max="18" width="8.88671875" style="44"/>
    <col min="19" max="19" width="7.109375" style="44" customWidth="1"/>
    <col min="20" max="16384" width="8.88671875" style="44"/>
  </cols>
  <sheetData>
    <row r="1" spans="1:14" ht="16.5" customHeight="1" thickBot="1" x14ac:dyDescent="0.2"/>
    <row r="2" spans="1:14" s="27" customFormat="1" ht="24" customHeight="1" thickBot="1" x14ac:dyDescent="0.2">
      <c r="B2" s="28" t="s">
        <v>179</v>
      </c>
      <c r="C2" s="582" t="str">
        <f>표지!$D$4</f>
        <v>xxx 운용사</v>
      </c>
      <c r="D2" s="591"/>
      <c r="E2" s="591"/>
      <c r="F2" s="583"/>
      <c r="G2" s="30" t="s">
        <v>178</v>
      </c>
      <c r="H2" s="582" t="s">
        <v>374</v>
      </c>
      <c r="I2" s="591"/>
      <c r="J2" s="583"/>
    </row>
    <row r="3" spans="1:14" ht="14.25" customHeight="1" x14ac:dyDescent="0.15"/>
    <row r="4" spans="1:14" ht="19.5" customHeight="1" x14ac:dyDescent="0.15">
      <c r="A4" s="46"/>
      <c r="B4" s="157" t="s">
        <v>111</v>
      </c>
      <c r="C4" s="47"/>
      <c r="D4" s="47"/>
      <c r="E4" s="47"/>
      <c r="F4" s="47"/>
      <c r="G4" s="47"/>
      <c r="H4" s="47"/>
      <c r="I4" s="47"/>
      <c r="J4" s="47"/>
      <c r="K4" s="47"/>
      <c r="L4" s="47"/>
      <c r="M4" s="48"/>
    </row>
    <row r="5" spans="1:14" ht="19.5" customHeight="1" x14ac:dyDescent="0.15">
      <c r="A5" s="46"/>
      <c r="B5" s="109" t="s">
        <v>480</v>
      </c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8"/>
    </row>
    <row r="6" spans="1:14" ht="19.5" customHeight="1" x14ac:dyDescent="0.15">
      <c r="B6" s="109" t="s">
        <v>212</v>
      </c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8"/>
    </row>
    <row r="7" spans="1:14" ht="19.5" customHeight="1" x14ac:dyDescent="0.15">
      <c r="B7" s="109" t="s">
        <v>433</v>
      </c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8"/>
    </row>
    <row r="8" spans="1:14" ht="19.5" customHeight="1" x14ac:dyDescent="0.15">
      <c r="B8" s="109" t="s">
        <v>465</v>
      </c>
      <c r="C8" s="107"/>
      <c r="D8" s="107"/>
      <c r="E8" s="107"/>
      <c r="F8" s="107"/>
      <c r="G8" s="107"/>
      <c r="H8" s="107"/>
      <c r="I8" s="107"/>
      <c r="J8" s="107"/>
      <c r="K8" s="107"/>
      <c r="L8" s="107"/>
      <c r="M8" s="108"/>
    </row>
    <row r="9" spans="1:14" ht="19.5" customHeight="1" x14ac:dyDescent="0.15">
      <c r="B9" s="51" t="s">
        <v>187</v>
      </c>
      <c r="C9" s="107"/>
      <c r="D9" s="107"/>
      <c r="E9" s="107"/>
      <c r="F9" s="107"/>
      <c r="G9" s="107"/>
      <c r="H9" s="107"/>
      <c r="I9" s="107"/>
      <c r="J9" s="107"/>
      <c r="K9" s="107"/>
      <c r="L9" s="107"/>
      <c r="M9" s="108"/>
    </row>
    <row r="10" spans="1:14" ht="19.5" customHeight="1" x14ac:dyDescent="0.15">
      <c r="B10" s="222" t="s">
        <v>201</v>
      </c>
      <c r="C10" s="110"/>
      <c r="D10" s="110"/>
      <c r="E10" s="110"/>
      <c r="F10" s="110"/>
      <c r="G10" s="110"/>
      <c r="H10" s="110"/>
      <c r="I10" s="110"/>
      <c r="J10" s="110"/>
      <c r="K10" s="110"/>
      <c r="L10" s="110"/>
      <c r="M10" s="111"/>
    </row>
    <row r="11" spans="1:14" ht="6.75" customHeight="1" x14ac:dyDescent="0.15"/>
    <row r="12" spans="1:14" ht="14.25" thickBot="1" x14ac:dyDescent="0.2">
      <c r="B12" s="159"/>
      <c r="C12" s="70"/>
      <c r="D12" s="70"/>
      <c r="E12" s="70"/>
      <c r="F12" s="70"/>
      <c r="G12" s="70"/>
      <c r="H12" s="70"/>
      <c r="I12" s="70"/>
      <c r="J12" s="70"/>
      <c r="K12" s="112"/>
      <c r="M12" s="112" t="s">
        <v>149</v>
      </c>
    </row>
    <row r="13" spans="1:14" ht="27" x14ac:dyDescent="0.15">
      <c r="B13" s="127" t="s">
        <v>103</v>
      </c>
      <c r="C13" s="128" t="s">
        <v>112</v>
      </c>
      <c r="D13" s="128" t="s">
        <v>425</v>
      </c>
      <c r="E13" s="128" t="s">
        <v>426</v>
      </c>
      <c r="F13" s="128" t="s">
        <v>300</v>
      </c>
      <c r="G13" s="128" t="s">
        <v>34</v>
      </c>
      <c r="H13" s="128" t="s">
        <v>113</v>
      </c>
      <c r="I13" s="128" t="s">
        <v>114</v>
      </c>
      <c r="J13" s="128" t="s">
        <v>35</v>
      </c>
      <c r="K13" s="128" t="s">
        <v>127</v>
      </c>
      <c r="L13" s="128" t="s">
        <v>115</v>
      </c>
      <c r="M13" s="129" t="s">
        <v>116</v>
      </c>
      <c r="N13" s="55"/>
    </row>
    <row r="14" spans="1:14" ht="17.25" customHeight="1" x14ac:dyDescent="0.15">
      <c r="B14" s="244" t="s">
        <v>158</v>
      </c>
      <c r="C14" s="113" t="s">
        <v>98</v>
      </c>
      <c r="D14" s="113" t="s">
        <v>429</v>
      </c>
      <c r="E14" s="113" t="s">
        <v>464</v>
      </c>
      <c r="F14" s="63">
        <v>43831</v>
      </c>
      <c r="G14" s="63">
        <v>47118</v>
      </c>
      <c r="H14" s="63" t="s">
        <v>117</v>
      </c>
      <c r="I14" s="188">
        <v>25000</v>
      </c>
      <c r="J14" s="188">
        <v>20000</v>
      </c>
      <c r="K14" s="188">
        <v>18000</v>
      </c>
      <c r="L14" s="248">
        <f>'2-2-1.운용중인펀드 세부내역'!D37</f>
        <v>1.5</v>
      </c>
      <c r="M14" s="205" t="s">
        <v>118</v>
      </c>
    </row>
    <row r="15" spans="1:14" ht="17.25" customHeight="1" x14ac:dyDescent="0.15">
      <c r="B15" s="244" t="s">
        <v>25</v>
      </c>
      <c r="C15" s="113" t="s">
        <v>98</v>
      </c>
      <c r="D15" s="113" t="s">
        <v>429</v>
      </c>
      <c r="E15" s="113" t="s">
        <v>431</v>
      </c>
      <c r="F15" s="63">
        <v>44197</v>
      </c>
      <c r="G15" s="63">
        <v>47483</v>
      </c>
      <c r="H15" s="63" t="s">
        <v>117</v>
      </c>
      <c r="I15" s="188">
        <v>25000</v>
      </c>
      <c r="J15" s="188">
        <v>20000</v>
      </c>
      <c r="K15" s="188">
        <v>18000</v>
      </c>
      <c r="L15" s="248">
        <f>'2-2-1.운용중인펀드 세부내역'!D58</f>
        <v>1.4166666666666667</v>
      </c>
      <c r="M15" s="205" t="s">
        <v>118</v>
      </c>
    </row>
    <row r="16" spans="1:14" ht="24.4" customHeight="1" x14ac:dyDescent="0.15">
      <c r="B16" s="244" t="s">
        <v>159</v>
      </c>
      <c r="C16" s="113" t="s">
        <v>99</v>
      </c>
      <c r="D16" s="113" t="s">
        <v>429</v>
      </c>
      <c r="E16" s="113" t="s">
        <v>432</v>
      </c>
      <c r="F16" s="63">
        <v>43101</v>
      </c>
      <c r="G16" s="63">
        <v>47118</v>
      </c>
      <c r="H16" s="63" t="s">
        <v>117</v>
      </c>
      <c r="I16" s="188">
        <v>25000</v>
      </c>
      <c r="J16" s="188">
        <v>20000</v>
      </c>
      <c r="K16" s="188">
        <v>18000</v>
      </c>
      <c r="L16" s="248">
        <f>'2-2-1.운용중인펀드 세부내역'!D79</f>
        <v>1</v>
      </c>
      <c r="M16" s="205" t="s">
        <v>119</v>
      </c>
    </row>
    <row r="17" spans="1:13" ht="17.25" customHeight="1" x14ac:dyDescent="0.15">
      <c r="B17" s="244"/>
      <c r="C17" s="113"/>
      <c r="D17" s="113"/>
      <c r="E17" s="113"/>
      <c r="F17" s="63"/>
      <c r="G17" s="63"/>
      <c r="H17" s="63"/>
      <c r="I17" s="188"/>
      <c r="J17" s="188"/>
      <c r="K17" s="188"/>
      <c r="L17" s="482"/>
      <c r="M17" s="205" t="s">
        <v>118</v>
      </c>
    </row>
    <row r="18" spans="1:13" ht="17.25" customHeight="1" x14ac:dyDescent="0.15">
      <c r="B18" s="244"/>
      <c r="C18" s="113"/>
      <c r="D18" s="113"/>
      <c r="E18" s="113"/>
      <c r="F18" s="63"/>
      <c r="G18" s="63"/>
      <c r="H18" s="63"/>
      <c r="I18" s="245"/>
      <c r="J18" s="188"/>
      <c r="K18" s="188"/>
      <c r="L18" s="248"/>
      <c r="M18" s="205" t="s">
        <v>118</v>
      </c>
    </row>
    <row r="19" spans="1:13" ht="17.25" customHeight="1" x14ac:dyDescent="0.15">
      <c r="B19" s="244"/>
      <c r="C19" s="113"/>
      <c r="D19" s="113"/>
      <c r="E19" s="113"/>
      <c r="F19" s="63"/>
      <c r="G19" s="63"/>
      <c r="H19" s="63"/>
      <c r="I19" s="245"/>
      <c r="J19" s="188"/>
      <c r="K19" s="188"/>
      <c r="L19" s="248"/>
      <c r="M19" s="205" t="s">
        <v>118</v>
      </c>
    </row>
    <row r="20" spans="1:13" ht="17.25" customHeight="1" x14ac:dyDescent="0.15">
      <c r="B20" s="244"/>
      <c r="C20" s="113"/>
      <c r="D20" s="113"/>
      <c r="E20" s="113"/>
      <c r="F20" s="63"/>
      <c r="G20" s="63"/>
      <c r="H20" s="63"/>
      <c r="I20" s="245"/>
      <c r="J20" s="188"/>
      <c r="K20" s="188"/>
      <c r="L20" s="248"/>
      <c r="M20" s="205" t="s">
        <v>118</v>
      </c>
    </row>
    <row r="21" spans="1:13" ht="17.25" customHeight="1" x14ac:dyDescent="0.15">
      <c r="B21" s="244"/>
      <c r="C21" s="113"/>
      <c r="D21" s="113"/>
      <c r="E21" s="113"/>
      <c r="F21" s="63"/>
      <c r="G21" s="63"/>
      <c r="H21" s="63"/>
      <c r="I21" s="245"/>
      <c r="J21" s="188"/>
      <c r="K21" s="188"/>
      <c r="L21" s="248"/>
      <c r="M21" s="205" t="s">
        <v>118</v>
      </c>
    </row>
    <row r="22" spans="1:13" ht="17.25" customHeight="1" x14ac:dyDescent="0.15">
      <c r="B22" s="244"/>
      <c r="C22" s="113"/>
      <c r="D22" s="113"/>
      <c r="E22" s="113"/>
      <c r="F22" s="63"/>
      <c r="G22" s="63"/>
      <c r="H22" s="63"/>
      <c r="I22" s="245"/>
      <c r="J22" s="188"/>
      <c r="K22" s="188"/>
      <c r="L22" s="248"/>
      <c r="M22" s="205" t="s">
        <v>118</v>
      </c>
    </row>
    <row r="23" spans="1:13" ht="17.25" customHeight="1" x14ac:dyDescent="0.15">
      <c r="B23" s="244"/>
      <c r="C23" s="113"/>
      <c r="D23" s="113"/>
      <c r="E23" s="113"/>
      <c r="F23" s="63"/>
      <c r="G23" s="63"/>
      <c r="H23" s="63"/>
      <c r="I23" s="245"/>
      <c r="J23" s="188"/>
      <c r="K23" s="188"/>
      <c r="L23" s="248"/>
      <c r="M23" s="205" t="s">
        <v>118</v>
      </c>
    </row>
    <row r="24" spans="1:13" ht="17.25" customHeight="1" x14ac:dyDescent="0.15">
      <c r="B24" s="244"/>
      <c r="C24" s="113"/>
      <c r="D24" s="113"/>
      <c r="E24" s="113"/>
      <c r="F24" s="63"/>
      <c r="G24" s="63"/>
      <c r="H24" s="63"/>
      <c r="I24" s="245"/>
      <c r="J24" s="188"/>
      <c r="K24" s="188"/>
      <c r="L24" s="248"/>
      <c r="M24" s="205" t="s">
        <v>118</v>
      </c>
    </row>
    <row r="25" spans="1:13" ht="17.25" customHeight="1" x14ac:dyDescent="0.15">
      <c r="B25" s="244"/>
      <c r="C25" s="113"/>
      <c r="D25" s="113"/>
      <c r="E25" s="113"/>
      <c r="F25" s="63"/>
      <c r="G25" s="63"/>
      <c r="H25" s="63"/>
      <c r="I25" s="245"/>
      <c r="J25" s="188"/>
      <c r="K25" s="188"/>
      <c r="L25" s="248"/>
      <c r="M25" s="205" t="s">
        <v>118</v>
      </c>
    </row>
    <row r="26" spans="1:13" ht="17.25" customHeight="1" x14ac:dyDescent="0.15">
      <c r="B26" s="244"/>
      <c r="C26" s="113"/>
      <c r="D26" s="113"/>
      <c r="E26" s="113"/>
      <c r="F26" s="63"/>
      <c r="G26" s="63"/>
      <c r="H26" s="63"/>
      <c r="I26" s="245"/>
      <c r="J26" s="188"/>
      <c r="K26" s="188"/>
      <c r="L26" s="248"/>
      <c r="M26" s="205" t="s">
        <v>118</v>
      </c>
    </row>
    <row r="27" spans="1:13" ht="17.25" customHeight="1" x14ac:dyDescent="0.15">
      <c r="B27" s="244"/>
      <c r="C27" s="113"/>
      <c r="D27" s="113"/>
      <c r="E27" s="113"/>
      <c r="F27" s="63"/>
      <c r="G27" s="63"/>
      <c r="H27" s="63"/>
      <c r="I27" s="245"/>
      <c r="J27" s="188"/>
      <c r="K27" s="188"/>
      <c r="L27" s="248"/>
      <c r="M27" s="205" t="s">
        <v>118</v>
      </c>
    </row>
    <row r="28" spans="1:13" ht="17.25" customHeight="1" x14ac:dyDescent="0.15">
      <c r="B28" s="244"/>
      <c r="C28" s="113"/>
      <c r="D28" s="113"/>
      <c r="E28" s="113"/>
      <c r="F28" s="63"/>
      <c r="G28" s="63"/>
      <c r="H28" s="63"/>
      <c r="I28" s="245"/>
      <c r="J28" s="188"/>
      <c r="K28" s="188"/>
      <c r="L28" s="248"/>
      <c r="M28" s="205" t="s">
        <v>118</v>
      </c>
    </row>
    <row r="29" spans="1:13" ht="17.25" customHeight="1" x14ac:dyDescent="0.15">
      <c r="B29" s="244"/>
      <c r="C29" s="113"/>
      <c r="D29" s="113"/>
      <c r="E29" s="113"/>
      <c r="F29" s="63"/>
      <c r="G29" s="63"/>
      <c r="H29" s="63"/>
      <c r="I29" s="245"/>
      <c r="J29" s="188"/>
      <c r="K29" s="188"/>
      <c r="L29" s="248"/>
      <c r="M29" s="205" t="s">
        <v>118</v>
      </c>
    </row>
    <row r="30" spans="1:13" x14ac:dyDescent="0.15">
      <c r="B30" s="114"/>
      <c r="C30" s="115"/>
      <c r="D30" s="115"/>
      <c r="E30" s="115"/>
      <c r="F30" s="115"/>
      <c r="G30" s="115"/>
      <c r="H30" s="114"/>
      <c r="I30" s="246"/>
      <c r="J30" s="181"/>
      <c r="K30" s="181"/>
      <c r="L30" s="249"/>
      <c r="M30" s="116"/>
    </row>
    <row r="31" spans="1:13" ht="20.25" customHeight="1" x14ac:dyDescent="0.15">
      <c r="B31" s="117" t="s">
        <v>23</v>
      </c>
      <c r="C31" s="117"/>
      <c r="D31" s="117"/>
      <c r="E31" s="117"/>
      <c r="F31" s="118"/>
      <c r="G31" s="118"/>
      <c r="H31" s="118"/>
      <c r="I31" s="247">
        <f>SUM(I14:I29)</f>
        <v>75000</v>
      </c>
      <c r="J31" s="247">
        <f>SUM(J14:J29)</f>
        <v>60000</v>
      </c>
      <c r="K31" s="247">
        <f>SUM(K14:K29)</f>
        <v>54000</v>
      </c>
      <c r="L31" s="250">
        <f>SUMPRODUCT(K14:K20,L14:L20)/K31</f>
        <v>1.3055555555555556</v>
      </c>
      <c r="M31" s="119"/>
    </row>
    <row r="32" spans="1:13" x14ac:dyDescent="0.15">
      <c r="A32" s="46"/>
      <c r="B32" s="120"/>
      <c r="C32" s="70"/>
      <c r="D32" s="70"/>
      <c r="E32" s="70"/>
      <c r="F32" s="70"/>
      <c r="J32" s="70"/>
      <c r="K32" s="70"/>
      <c r="L32" s="112"/>
    </row>
    <row r="33" spans="2:13" x14ac:dyDescent="0.15">
      <c r="B33" s="70"/>
      <c r="C33" s="70"/>
      <c r="D33" s="70"/>
      <c r="E33" s="70"/>
      <c r="F33" s="70"/>
      <c r="G33" s="70"/>
      <c r="H33" s="70"/>
      <c r="I33" s="70"/>
      <c r="J33" s="70"/>
      <c r="K33" s="70"/>
      <c r="L33" s="112"/>
    </row>
    <row r="34" spans="2:13" x14ac:dyDescent="0.15">
      <c r="B34" s="70"/>
      <c r="C34" s="70"/>
      <c r="D34" s="70"/>
      <c r="E34" s="70"/>
      <c r="F34" s="70"/>
      <c r="G34" s="70"/>
      <c r="H34" s="70"/>
      <c r="I34" s="70"/>
      <c r="J34" s="70"/>
      <c r="K34" s="70"/>
      <c r="L34" s="112"/>
    </row>
    <row r="35" spans="2:13" x14ac:dyDescent="0.15">
      <c r="B35" s="70"/>
      <c r="C35" s="70"/>
      <c r="D35" s="70"/>
      <c r="E35" s="70"/>
      <c r="F35" s="70"/>
      <c r="G35" s="70"/>
      <c r="H35" s="70"/>
      <c r="I35" s="70"/>
      <c r="J35" s="70"/>
      <c r="K35" s="70"/>
      <c r="L35" s="112"/>
      <c r="M35" s="70"/>
    </row>
    <row r="36" spans="2:13" x14ac:dyDescent="0.15">
      <c r="B36" s="70"/>
      <c r="C36" s="70"/>
      <c r="D36" s="70"/>
      <c r="E36" s="70"/>
      <c r="F36" s="70"/>
      <c r="G36" s="70"/>
      <c r="H36" s="70"/>
      <c r="I36" s="70"/>
      <c r="J36" s="70"/>
      <c r="K36" s="70"/>
      <c r="L36" s="112"/>
      <c r="M36" s="70"/>
    </row>
    <row r="37" spans="2:13" x14ac:dyDescent="0.15">
      <c r="B37" s="70"/>
      <c r="C37" s="70"/>
      <c r="D37" s="70"/>
      <c r="E37" s="70"/>
      <c r="F37" s="70"/>
      <c r="G37" s="70"/>
      <c r="H37" s="70"/>
      <c r="I37" s="70"/>
      <c r="J37" s="70"/>
      <c r="K37" s="70"/>
      <c r="L37" s="112"/>
      <c r="M37" s="70"/>
    </row>
    <row r="38" spans="2:13" x14ac:dyDescent="0.15">
      <c r="B38" s="70"/>
      <c r="C38" s="70"/>
      <c r="D38" s="70"/>
      <c r="E38" s="70"/>
      <c r="F38" s="70"/>
      <c r="G38" s="70"/>
      <c r="H38" s="70"/>
      <c r="I38" s="70"/>
      <c r="J38" s="70"/>
      <c r="K38" s="70"/>
      <c r="L38" s="112"/>
      <c r="M38" s="70"/>
    </row>
    <row r="39" spans="2:13" x14ac:dyDescent="0.15">
      <c r="B39" s="70"/>
      <c r="C39" s="70"/>
      <c r="D39" s="70"/>
      <c r="E39" s="70"/>
      <c r="F39" s="70"/>
      <c r="G39" s="70"/>
      <c r="H39" s="70"/>
      <c r="I39" s="70"/>
      <c r="J39" s="70"/>
      <c r="K39" s="70"/>
      <c r="L39" s="112"/>
      <c r="M39" s="70"/>
    </row>
    <row r="40" spans="2:13" x14ac:dyDescent="0.15">
      <c r="B40" s="70"/>
      <c r="C40" s="70"/>
      <c r="D40" s="70"/>
      <c r="E40" s="70"/>
      <c r="F40" s="70"/>
      <c r="G40" s="70"/>
      <c r="H40" s="70"/>
      <c r="I40" s="70"/>
      <c r="J40" s="70"/>
      <c r="K40" s="70"/>
      <c r="L40" s="70"/>
      <c r="M40" s="70"/>
    </row>
    <row r="41" spans="2:13" x14ac:dyDescent="0.15">
      <c r="B41" s="70"/>
      <c r="C41" s="70"/>
      <c r="D41" s="70"/>
      <c r="E41" s="70"/>
      <c r="F41" s="70"/>
      <c r="G41" s="70"/>
      <c r="H41" s="70"/>
      <c r="I41" s="70"/>
      <c r="J41" s="70"/>
      <c r="K41" s="70"/>
      <c r="L41" s="70"/>
      <c r="M41" s="70"/>
    </row>
    <row r="42" spans="2:13" x14ac:dyDescent="0.15">
      <c r="B42" s="70"/>
      <c r="C42" s="70"/>
      <c r="D42" s="70"/>
      <c r="E42" s="70"/>
      <c r="F42" s="70"/>
      <c r="G42" s="70"/>
      <c r="H42" s="70"/>
      <c r="I42" s="70"/>
      <c r="J42" s="70"/>
      <c r="K42" s="70"/>
      <c r="L42" s="70"/>
      <c r="M42" s="70"/>
    </row>
    <row r="43" spans="2:13" x14ac:dyDescent="0.15">
      <c r="B43" s="70"/>
      <c r="C43" s="70"/>
      <c r="D43" s="70"/>
      <c r="E43" s="70"/>
      <c r="F43" s="70"/>
      <c r="G43" s="70"/>
      <c r="H43" s="70"/>
      <c r="I43" s="70"/>
      <c r="J43" s="70"/>
      <c r="K43" s="70"/>
      <c r="L43" s="70"/>
      <c r="M43" s="70"/>
    </row>
    <row r="44" spans="2:13" x14ac:dyDescent="0.15">
      <c r="B44" s="70"/>
      <c r="C44" s="70"/>
      <c r="D44" s="70"/>
      <c r="E44" s="70"/>
      <c r="F44" s="70"/>
      <c r="G44" s="70"/>
      <c r="H44" s="70"/>
      <c r="I44" s="70"/>
      <c r="J44" s="70"/>
      <c r="K44" s="70"/>
      <c r="L44" s="70"/>
      <c r="M44" s="70"/>
    </row>
    <row r="45" spans="2:13" x14ac:dyDescent="0.15">
      <c r="B45" s="70"/>
      <c r="C45" s="70"/>
      <c r="D45" s="70"/>
      <c r="E45" s="70"/>
      <c r="F45" s="70"/>
      <c r="G45" s="70"/>
      <c r="H45" s="70"/>
      <c r="I45" s="70"/>
      <c r="J45" s="70"/>
      <c r="K45" s="70"/>
      <c r="L45" s="70"/>
      <c r="M45" s="70"/>
    </row>
    <row r="46" spans="2:13" x14ac:dyDescent="0.15">
      <c r="B46" s="70"/>
      <c r="C46" s="70"/>
      <c r="D46" s="70"/>
      <c r="E46" s="70"/>
      <c r="F46" s="70"/>
      <c r="G46" s="70"/>
      <c r="H46" s="70"/>
      <c r="I46" s="70"/>
      <c r="J46" s="70"/>
      <c r="K46" s="70"/>
      <c r="L46" s="70"/>
      <c r="M46" s="70"/>
    </row>
    <row r="47" spans="2:13" x14ac:dyDescent="0.15">
      <c r="B47" s="70"/>
      <c r="C47" s="70"/>
      <c r="D47" s="70"/>
      <c r="E47" s="70"/>
      <c r="F47" s="70"/>
      <c r="G47" s="70"/>
      <c r="H47" s="70"/>
      <c r="I47" s="70"/>
      <c r="J47" s="70"/>
      <c r="K47" s="70"/>
      <c r="L47" s="70"/>
      <c r="M47" s="70"/>
    </row>
    <row r="48" spans="2:13" x14ac:dyDescent="0.15">
      <c r="B48" s="70"/>
      <c r="C48" s="70"/>
      <c r="D48" s="70"/>
      <c r="E48" s="70"/>
      <c r="F48" s="70"/>
      <c r="G48" s="70"/>
      <c r="H48" s="70"/>
      <c r="I48" s="70"/>
      <c r="J48" s="70"/>
      <c r="K48" s="70"/>
      <c r="L48" s="70"/>
      <c r="M48" s="70"/>
    </row>
    <row r="49" spans="2:13" x14ac:dyDescent="0.15">
      <c r="B49" s="70"/>
      <c r="C49" s="70"/>
      <c r="D49" s="70"/>
      <c r="E49" s="70"/>
      <c r="F49" s="70"/>
      <c r="G49" s="70"/>
      <c r="H49" s="70"/>
      <c r="I49" s="70"/>
      <c r="J49" s="70"/>
      <c r="K49" s="70"/>
      <c r="L49" s="70"/>
      <c r="M49" s="70"/>
    </row>
    <row r="50" spans="2:13" x14ac:dyDescent="0.15">
      <c r="B50" s="70"/>
      <c r="C50" s="70"/>
      <c r="D50" s="70"/>
      <c r="E50" s="70"/>
      <c r="F50" s="70"/>
      <c r="G50" s="70"/>
      <c r="H50" s="70"/>
      <c r="I50" s="70"/>
      <c r="J50" s="70"/>
      <c r="K50" s="70"/>
      <c r="L50" s="70"/>
      <c r="M50" s="70"/>
    </row>
    <row r="51" spans="2:13" x14ac:dyDescent="0.15">
      <c r="B51" s="70"/>
      <c r="C51" s="70"/>
      <c r="D51" s="70"/>
      <c r="E51" s="70"/>
      <c r="F51" s="70"/>
      <c r="G51" s="70"/>
      <c r="H51" s="70"/>
      <c r="I51" s="70"/>
      <c r="J51" s="70"/>
      <c r="K51" s="70"/>
      <c r="L51" s="70"/>
      <c r="M51" s="70"/>
    </row>
    <row r="52" spans="2:13" x14ac:dyDescent="0.15">
      <c r="B52" s="70"/>
      <c r="C52" s="70"/>
      <c r="D52" s="70"/>
      <c r="E52" s="70"/>
      <c r="F52" s="70"/>
      <c r="G52" s="70"/>
      <c r="H52" s="70"/>
      <c r="I52" s="70"/>
      <c r="J52" s="70"/>
      <c r="K52" s="70"/>
      <c r="L52" s="70"/>
      <c r="M52" s="70"/>
    </row>
    <row r="53" spans="2:13" x14ac:dyDescent="0.15">
      <c r="B53" s="70"/>
      <c r="C53" s="70"/>
      <c r="D53" s="70"/>
      <c r="E53" s="70"/>
      <c r="F53" s="70"/>
      <c r="G53" s="70"/>
      <c r="H53" s="70"/>
      <c r="I53" s="70"/>
      <c r="J53" s="70"/>
      <c r="K53" s="70"/>
      <c r="L53" s="70"/>
      <c r="M53" s="70"/>
    </row>
    <row r="54" spans="2:13" x14ac:dyDescent="0.15">
      <c r="B54" s="70"/>
      <c r="C54" s="70"/>
      <c r="D54" s="70"/>
      <c r="E54" s="70"/>
      <c r="F54" s="70"/>
      <c r="G54" s="70"/>
      <c r="H54" s="70"/>
      <c r="I54" s="70"/>
      <c r="J54" s="70"/>
      <c r="K54" s="70"/>
      <c r="L54" s="70"/>
      <c r="M54" s="70"/>
    </row>
    <row r="55" spans="2:13" x14ac:dyDescent="0.15">
      <c r="B55" s="70"/>
      <c r="C55" s="70"/>
      <c r="D55" s="70"/>
      <c r="E55" s="70"/>
      <c r="F55" s="70"/>
      <c r="G55" s="70"/>
      <c r="H55" s="70"/>
      <c r="I55" s="70"/>
      <c r="J55" s="70"/>
      <c r="K55" s="70"/>
      <c r="L55" s="70"/>
      <c r="M55" s="70"/>
    </row>
    <row r="56" spans="2:13" x14ac:dyDescent="0.15">
      <c r="B56" s="70"/>
      <c r="C56" s="70"/>
      <c r="D56" s="70"/>
      <c r="E56" s="70"/>
      <c r="F56" s="70"/>
      <c r="G56" s="70"/>
      <c r="H56" s="70"/>
      <c r="I56" s="70"/>
      <c r="J56" s="70"/>
      <c r="K56" s="70"/>
      <c r="L56" s="70"/>
      <c r="M56" s="70"/>
    </row>
    <row r="57" spans="2:13" x14ac:dyDescent="0.15">
      <c r="B57" s="70"/>
      <c r="C57" s="70"/>
      <c r="D57" s="70"/>
      <c r="E57" s="70"/>
      <c r="F57" s="70"/>
      <c r="G57" s="70"/>
      <c r="H57" s="70"/>
      <c r="I57" s="70"/>
      <c r="J57" s="70"/>
      <c r="K57" s="70"/>
      <c r="L57" s="70"/>
      <c r="M57" s="70"/>
    </row>
    <row r="58" spans="2:13" x14ac:dyDescent="0.15">
      <c r="B58" s="70"/>
      <c r="C58" s="70"/>
      <c r="D58" s="70"/>
      <c r="E58" s="70"/>
      <c r="F58" s="70"/>
      <c r="G58" s="70"/>
      <c r="H58" s="70"/>
      <c r="I58" s="70"/>
      <c r="J58" s="70"/>
      <c r="K58" s="70"/>
      <c r="L58" s="70"/>
      <c r="M58" s="70"/>
    </row>
    <row r="59" spans="2:13" x14ac:dyDescent="0.15">
      <c r="B59" s="70"/>
      <c r="C59" s="70"/>
      <c r="D59" s="70"/>
      <c r="E59" s="70"/>
      <c r="F59" s="70"/>
      <c r="G59" s="70"/>
      <c r="H59" s="70"/>
      <c r="I59" s="70"/>
      <c r="J59" s="70"/>
      <c r="K59" s="70"/>
      <c r="L59" s="70"/>
      <c r="M59" s="70"/>
    </row>
    <row r="60" spans="2:13" x14ac:dyDescent="0.15">
      <c r="B60" s="70"/>
      <c r="C60" s="70"/>
      <c r="D60" s="70"/>
      <c r="E60" s="70"/>
      <c r="F60" s="70"/>
      <c r="G60" s="70"/>
      <c r="H60" s="70"/>
      <c r="I60" s="70"/>
      <c r="J60" s="70"/>
      <c r="K60" s="70"/>
      <c r="L60" s="70"/>
      <c r="M60" s="70"/>
    </row>
    <row r="61" spans="2:13" x14ac:dyDescent="0.15">
      <c r="B61" s="70"/>
      <c r="C61" s="70"/>
      <c r="D61" s="70"/>
      <c r="E61" s="70"/>
      <c r="F61" s="70"/>
      <c r="G61" s="70"/>
      <c r="H61" s="70"/>
      <c r="I61" s="70"/>
      <c r="J61" s="70"/>
      <c r="K61" s="70"/>
      <c r="L61" s="70"/>
      <c r="M61" s="70"/>
    </row>
    <row r="62" spans="2:13" x14ac:dyDescent="0.15">
      <c r="B62" s="70"/>
      <c r="C62" s="70"/>
      <c r="D62" s="70"/>
      <c r="E62" s="70"/>
      <c r="F62" s="70"/>
      <c r="G62" s="70"/>
      <c r="H62" s="70"/>
      <c r="I62" s="70"/>
      <c r="J62" s="70"/>
      <c r="K62" s="70"/>
      <c r="L62" s="70"/>
      <c r="M62" s="70"/>
    </row>
    <row r="63" spans="2:13" x14ac:dyDescent="0.15">
      <c r="B63" s="70"/>
      <c r="C63" s="70"/>
      <c r="D63" s="70"/>
      <c r="E63" s="70"/>
      <c r="F63" s="70"/>
      <c r="G63" s="70"/>
      <c r="H63" s="70"/>
      <c r="I63" s="70"/>
      <c r="J63" s="70"/>
      <c r="K63" s="70"/>
      <c r="L63" s="70"/>
      <c r="M63" s="70"/>
    </row>
    <row r="64" spans="2:13" x14ac:dyDescent="0.15">
      <c r="B64" s="70"/>
      <c r="C64" s="70"/>
      <c r="D64" s="70"/>
      <c r="E64" s="70"/>
      <c r="F64" s="70"/>
      <c r="G64" s="70"/>
      <c r="H64" s="70"/>
      <c r="I64" s="70"/>
      <c r="J64" s="70"/>
      <c r="K64" s="70"/>
      <c r="L64" s="70"/>
      <c r="M64" s="70"/>
    </row>
    <row r="65" spans="2:13" x14ac:dyDescent="0.15">
      <c r="B65" s="70"/>
      <c r="C65" s="70"/>
      <c r="D65" s="70"/>
      <c r="E65" s="70"/>
      <c r="F65" s="70"/>
      <c r="G65" s="70"/>
      <c r="H65" s="70"/>
      <c r="I65" s="70"/>
      <c r="J65" s="70"/>
      <c r="K65" s="70"/>
      <c r="L65" s="70"/>
      <c r="M65" s="70"/>
    </row>
    <row r="66" spans="2:13" x14ac:dyDescent="0.15">
      <c r="B66" s="70"/>
      <c r="C66" s="70"/>
      <c r="D66" s="70"/>
      <c r="E66" s="70"/>
      <c r="F66" s="70"/>
      <c r="G66" s="70"/>
      <c r="H66" s="70"/>
      <c r="I66" s="70"/>
      <c r="J66" s="70"/>
      <c r="K66" s="70"/>
      <c r="L66" s="70"/>
      <c r="M66" s="70"/>
    </row>
    <row r="67" spans="2:13" x14ac:dyDescent="0.15">
      <c r="B67" s="70"/>
      <c r="C67" s="70"/>
      <c r="D67" s="70"/>
      <c r="E67" s="70"/>
      <c r="F67" s="70"/>
      <c r="G67" s="70"/>
      <c r="H67" s="70"/>
      <c r="I67" s="70"/>
      <c r="J67" s="70"/>
      <c r="K67" s="70"/>
      <c r="L67" s="70"/>
      <c r="M67" s="70"/>
    </row>
    <row r="68" spans="2:13" x14ac:dyDescent="0.15">
      <c r="B68" s="70"/>
      <c r="C68" s="70"/>
      <c r="D68" s="70"/>
      <c r="E68" s="70"/>
      <c r="F68" s="70"/>
      <c r="G68" s="70"/>
      <c r="H68" s="70"/>
      <c r="I68" s="70"/>
      <c r="J68" s="70"/>
      <c r="K68" s="70"/>
      <c r="L68" s="70"/>
      <c r="M68" s="70"/>
    </row>
    <row r="69" spans="2:13" x14ac:dyDescent="0.15">
      <c r="B69" s="70"/>
      <c r="C69" s="70"/>
      <c r="D69" s="70"/>
      <c r="E69" s="70"/>
      <c r="F69" s="70"/>
      <c r="G69" s="70"/>
      <c r="H69" s="70"/>
      <c r="I69" s="70"/>
      <c r="J69" s="70"/>
      <c r="K69" s="70"/>
      <c r="L69" s="70"/>
      <c r="M69" s="70"/>
    </row>
    <row r="70" spans="2:13" x14ac:dyDescent="0.15">
      <c r="B70" s="70"/>
      <c r="C70" s="70"/>
      <c r="D70" s="70"/>
      <c r="E70" s="70"/>
      <c r="F70" s="70"/>
      <c r="G70" s="70"/>
      <c r="H70" s="70"/>
      <c r="I70" s="70"/>
      <c r="J70" s="70"/>
      <c r="K70" s="70"/>
      <c r="L70" s="70"/>
      <c r="M70" s="70"/>
    </row>
    <row r="71" spans="2:13" x14ac:dyDescent="0.15">
      <c r="B71" s="70"/>
      <c r="C71" s="70"/>
      <c r="D71" s="70"/>
      <c r="E71" s="70"/>
      <c r="F71" s="70"/>
      <c r="G71" s="70"/>
      <c r="H71" s="70"/>
      <c r="I71" s="70"/>
      <c r="J71" s="70"/>
      <c r="K71" s="70"/>
      <c r="L71" s="70"/>
      <c r="M71" s="70"/>
    </row>
    <row r="72" spans="2:13" x14ac:dyDescent="0.15">
      <c r="B72" s="70"/>
      <c r="C72" s="70"/>
      <c r="D72" s="70"/>
      <c r="E72" s="70"/>
      <c r="F72" s="70"/>
      <c r="G72" s="70"/>
      <c r="H72" s="70"/>
      <c r="I72" s="70"/>
      <c r="J72" s="70"/>
      <c r="K72" s="70"/>
      <c r="L72" s="70"/>
      <c r="M72" s="70"/>
    </row>
    <row r="73" spans="2:13" x14ac:dyDescent="0.15">
      <c r="B73" s="70"/>
      <c r="C73" s="70"/>
      <c r="D73" s="70"/>
      <c r="E73" s="70"/>
      <c r="F73" s="70"/>
      <c r="G73" s="70"/>
      <c r="H73" s="70"/>
      <c r="I73" s="70"/>
      <c r="J73" s="70"/>
      <c r="K73" s="70"/>
      <c r="L73" s="70"/>
      <c r="M73" s="70"/>
    </row>
    <row r="74" spans="2:13" x14ac:dyDescent="0.15">
      <c r="B74" s="70"/>
      <c r="C74" s="70"/>
      <c r="D74" s="70"/>
      <c r="E74" s="70"/>
      <c r="F74" s="70"/>
      <c r="G74" s="70"/>
      <c r="H74" s="70"/>
      <c r="I74" s="70"/>
      <c r="J74" s="70"/>
      <c r="K74" s="70"/>
      <c r="L74" s="70"/>
      <c r="M74" s="70"/>
    </row>
    <row r="75" spans="2:13" x14ac:dyDescent="0.15">
      <c r="B75" s="70"/>
      <c r="C75" s="70"/>
      <c r="D75" s="70"/>
      <c r="E75" s="70"/>
      <c r="F75" s="70"/>
      <c r="G75" s="70"/>
      <c r="H75" s="70"/>
      <c r="I75" s="70"/>
      <c r="J75" s="70"/>
      <c r="K75" s="70"/>
      <c r="L75" s="70"/>
      <c r="M75" s="70"/>
    </row>
  </sheetData>
  <mergeCells count="2">
    <mergeCell ref="C2:F2"/>
    <mergeCell ref="H2:J2"/>
  </mergeCells>
  <phoneticPr fontId="4" type="noConversion"/>
  <printOptions horizontalCentered="1"/>
  <pageMargins left="0.39370078740157483" right="0.39370078740157483" top="0.39370078740157483" bottom="0.39370078740157483" header="0.31496062992125984" footer="0.31496062992125984"/>
  <pageSetup paperSize="9" scale="92" fitToHeight="0" orientation="landscape" r:id="rId1"/>
  <headerFooter alignWithMargins="0">
    <oddFooter>&amp;C2-2</oddFooter>
  </headerFooter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B00-000000000000}">
          <x14:formula1>
            <xm:f>콤보박스!$A$18:$A$24</xm:f>
          </x14:formula1>
          <xm:sqref>C14:C29</xm:sqref>
        </x14:dataValidation>
        <x14:dataValidation type="list" allowBlank="1" showInputMessage="1" showErrorMessage="1" xr:uid="{13144805-3FCC-463B-9850-1145796340E1}">
          <x14:formula1>
            <xm:f>콤보박스!$A$36:$A$37</xm:f>
          </x14:formula1>
          <xm:sqref>D14:D29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theme="0"/>
    <pageSetUpPr fitToPage="1"/>
  </sheetPr>
  <dimension ref="A1:R79"/>
  <sheetViews>
    <sheetView showGridLines="0" view="pageBreakPreview" zoomScaleNormal="100" zoomScaleSheetLayoutView="100" workbookViewId="0">
      <selection activeCell="B2" sqref="B2"/>
    </sheetView>
  </sheetViews>
  <sheetFormatPr defaultColWidth="8.88671875" defaultRowHeight="13.5" x14ac:dyDescent="0.15"/>
  <cols>
    <col min="1" max="1" width="1.6640625" style="44" customWidth="1"/>
    <col min="2" max="2" width="16" style="44" customWidth="1"/>
    <col min="3" max="9" width="10.5546875" style="44" customWidth="1"/>
    <col min="10" max="10" width="8.88671875" style="44" bestFit="1" customWidth="1"/>
    <col min="11" max="11" width="7.109375" style="44" bestFit="1" customWidth="1"/>
    <col min="12" max="12" width="6.6640625" style="44" bestFit="1" customWidth="1"/>
    <col min="13" max="13" width="8.5546875" style="44" bestFit="1" customWidth="1"/>
    <col min="14" max="14" width="10.6640625" style="44" bestFit="1" customWidth="1"/>
    <col min="15" max="15" width="46.21875" style="44" bestFit="1" customWidth="1"/>
    <col min="16" max="16" width="10.33203125" style="44" customWidth="1"/>
    <col min="17" max="16384" width="8.88671875" style="44"/>
  </cols>
  <sheetData>
    <row r="1" spans="1:18" ht="16.5" customHeight="1" thickBot="1" x14ac:dyDescent="0.2"/>
    <row r="2" spans="1:18" s="27" customFormat="1" ht="24" customHeight="1" thickBot="1" x14ac:dyDescent="0.2">
      <c r="B2" s="28" t="s">
        <v>179</v>
      </c>
      <c r="C2" s="582" t="str">
        <f>표지!$D$4</f>
        <v>xxx 운용사</v>
      </c>
      <c r="D2" s="591"/>
      <c r="E2" s="583"/>
      <c r="F2" s="30" t="s">
        <v>178</v>
      </c>
      <c r="G2" s="582" t="s">
        <v>373</v>
      </c>
      <c r="H2" s="591"/>
      <c r="I2" s="583"/>
    </row>
    <row r="3" spans="1:18" ht="14.25" customHeight="1" x14ac:dyDescent="0.15">
      <c r="B3" s="33"/>
      <c r="C3" s="45"/>
    </row>
    <row r="4" spans="1:18" ht="17.25" customHeight="1" x14ac:dyDescent="0.15">
      <c r="A4" s="46"/>
      <c r="B4" s="157" t="s">
        <v>5</v>
      </c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8"/>
    </row>
    <row r="5" spans="1:18" ht="17.25" customHeight="1" x14ac:dyDescent="0.15">
      <c r="A5" s="46"/>
      <c r="B5" s="109" t="s">
        <v>481</v>
      </c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50"/>
    </row>
    <row r="6" spans="1:18" ht="17.25" customHeight="1" x14ac:dyDescent="0.15">
      <c r="B6" s="51" t="s">
        <v>213</v>
      </c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50"/>
    </row>
    <row r="7" spans="1:18" ht="17.25" customHeight="1" x14ac:dyDescent="0.15">
      <c r="B7" s="51" t="s">
        <v>220</v>
      </c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50"/>
      <c r="R7" s="49"/>
    </row>
    <row r="8" spans="1:18" ht="17.25" customHeight="1" x14ac:dyDescent="0.15">
      <c r="B8" s="51" t="s">
        <v>482</v>
      </c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49"/>
      <c r="Q8" s="50"/>
      <c r="R8" s="49"/>
    </row>
    <row r="9" spans="1:18" ht="17.25" customHeight="1" x14ac:dyDescent="0.15">
      <c r="B9" s="51" t="s">
        <v>509</v>
      </c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50"/>
      <c r="R9" s="49"/>
    </row>
    <row r="10" spans="1:18" ht="17.25" customHeight="1" x14ac:dyDescent="0.15">
      <c r="B10" s="109" t="s">
        <v>351</v>
      </c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50"/>
      <c r="R10" s="49"/>
    </row>
    <row r="11" spans="1:18" ht="17.25" customHeight="1" x14ac:dyDescent="0.15">
      <c r="B11" s="109" t="s">
        <v>510</v>
      </c>
      <c r="C11" s="49"/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50"/>
      <c r="R11" s="49"/>
    </row>
    <row r="12" spans="1:18" ht="17.25" customHeight="1" x14ac:dyDescent="0.15">
      <c r="B12" s="109" t="s">
        <v>382</v>
      </c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50"/>
      <c r="R12" s="49"/>
    </row>
    <row r="13" spans="1:18" ht="17.25" customHeight="1" x14ac:dyDescent="0.15">
      <c r="B13" s="51" t="s">
        <v>226</v>
      </c>
      <c r="C13" s="49"/>
      <c r="D13" s="49"/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50"/>
      <c r="R13" s="49"/>
    </row>
    <row r="14" spans="1:18" ht="17.25" customHeight="1" x14ac:dyDescent="0.15">
      <c r="B14" s="51" t="s">
        <v>229</v>
      </c>
      <c r="C14" s="49"/>
      <c r="D14" s="49"/>
      <c r="E14" s="49"/>
      <c r="F14" s="49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50"/>
      <c r="R14" s="49"/>
    </row>
    <row r="15" spans="1:18" ht="17.25" customHeight="1" x14ac:dyDescent="0.15">
      <c r="B15" s="109" t="s">
        <v>453</v>
      </c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50"/>
      <c r="R15" s="49"/>
    </row>
    <row r="16" spans="1:18" ht="17.25" customHeight="1" x14ac:dyDescent="0.15">
      <c r="B16" s="222" t="s">
        <v>201</v>
      </c>
      <c r="C16" s="53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54"/>
    </row>
    <row r="17" spans="2:17" ht="7.5" customHeight="1" x14ac:dyDescent="0.15">
      <c r="B17" s="107"/>
      <c r="C17" s="49"/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</row>
    <row r="18" spans="2:17" ht="14.25" thickBot="1" x14ac:dyDescent="0.2">
      <c r="B18" s="105"/>
      <c r="C18" s="49"/>
      <c r="D18" s="49"/>
      <c r="E18" s="49"/>
      <c r="F18" s="49"/>
      <c r="G18" s="49"/>
      <c r="H18" s="49"/>
      <c r="I18" s="49"/>
      <c r="J18" s="49"/>
      <c r="K18" s="49"/>
      <c r="L18" s="49"/>
      <c r="M18" s="49"/>
      <c r="P18" s="112" t="s">
        <v>149</v>
      </c>
    </row>
    <row r="19" spans="2:17" x14ac:dyDescent="0.15">
      <c r="B19" s="593" t="s">
        <v>33</v>
      </c>
      <c r="C19" s="595" t="s">
        <v>77</v>
      </c>
      <c r="D19" s="595" t="s">
        <v>230</v>
      </c>
      <c r="E19" s="595" t="s">
        <v>383</v>
      </c>
      <c r="F19" s="595" t="s">
        <v>403</v>
      </c>
      <c r="G19" s="595" t="s">
        <v>300</v>
      </c>
      <c r="H19" s="595" t="s">
        <v>407</v>
      </c>
      <c r="I19" s="595" t="s">
        <v>78</v>
      </c>
      <c r="J19" s="595" t="s">
        <v>79</v>
      </c>
      <c r="K19" s="595" t="s">
        <v>214</v>
      </c>
      <c r="L19" s="595" t="s">
        <v>205</v>
      </c>
      <c r="M19" s="592" t="s">
        <v>150</v>
      </c>
      <c r="N19" s="592"/>
      <c r="O19" s="592"/>
      <c r="P19" s="592" t="s">
        <v>81</v>
      </c>
      <c r="Q19" s="598" t="s">
        <v>152</v>
      </c>
    </row>
    <row r="20" spans="2:17" x14ac:dyDescent="0.15">
      <c r="B20" s="594"/>
      <c r="C20" s="596"/>
      <c r="D20" s="597"/>
      <c r="E20" s="596"/>
      <c r="F20" s="596"/>
      <c r="G20" s="596"/>
      <c r="H20" s="596"/>
      <c r="I20" s="596"/>
      <c r="J20" s="596"/>
      <c r="K20" s="596"/>
      <c r="L20" s="596"/>
      <c r="M20" s="255" t="s">
        <v>151</v>
      </c>
      <c r="N20" s="315" t="s">
        <v>219</v>
      </c>
      <c r="O20" s="257" t="s">
        <v>305</v>
      </c>
      <c r="P20" s="596"/>
      <c r="Q20" s="599"/>
    </row>
    <row r="21" spans="2:17" s="57" customFormat="1" x14ac:dyDescent="0.15">
      <c r="B21" s="261" t="s">
        <v>160</v>
      </c>
      <c r="C21" s="100" t="s">
        <v>83</v>
      </c>
      <c r="D21" s="248">
        <f>(L21+N21)/K21</f>
        <v>1.5</v>
      </c>
      <c r="E21" s="62" t="s">
        <v>221</v>
      </c>
      <c r="F21" s="62" t="s">
        <v>384</v>
      </c>
      <c r="G21" s="252">
        <v>42005</v>
      </c>
      <c r="H21" s="252">
        <v>45291</v>
      </c>
      <c r="I21" s="252" t="s">
        <v>364</v>
      </c>
      <c r="J21" s="252" t="s">
        <v>365</v>
      </c>
      <c r="K21" s="170">
        <v>1000</v>
      </c>
      <c r="L21" s="170">
        <v>0</v>
      </c>
      <c r="M21" s="170">
        <v>1000</v>
      </c>
      <c r="N21" s="170">
        <v>1500</v>
      </c>
      <c r="O21" s="66" t="s">
        <v>466</v>
      </c>
      <c r="P21" s="62" t="s">
        <v>84</v>
      </c>
      <c r="Q21" s="224" t="s">
        <v>153</v>
      </c>
    </row>
    <row r="22" spans="2:17" s="57" customFormat="1" x14ac:dyDescent="0.15">
      <c r="B22" s="261" t="s">
        <v>49</v>
      </c>
      <c r="C22" s="100" t="s">
        <v>86</v>
      </c>
      <c r="D22" s="248">
        <f>(L22+N22)/K22</f>
        <v>1.75</v>
      </c>
      <c r="E22" s="62" t="s">
        <v>222</v>
      </c>
      <c r="F22" s="62" t="s">
        <v>384</v>
      </c>
      <c r="G22" s="252">
        <f>G21</f>
        <v>42005</v>
      </c>
      <c r="H22" s="252">
        <f>H21</f>
        <v>45291</v>
      </c>
      <c r="I22" s="252" t="s">
        <v>364</v>
      </c>
      <c r="J22" s="252" t="s">
        <v>365</v>
      </c>
      <c r="K22" s="170">
        <v>4000</v>
      </c>
      <c r="L22" s="170">
        <v>7000</v>
      </c>
      <c r="M22" s="170">
        <v>0</v>
      </c>
      <c r="N22" s="170">
        <v>0</v>
      </c>
      <c r="O22" s="66"/>
      <c r="P22" s="62" t="s">
        <v>84</v>
      </c>
      <c r="Q22" s="224" t="s">
        <v>154</v>
      </c>
    </row>
    <row r="23" spans="2:17" s="57" customFormat="1" x14ac:dyDescent="0.15">
      <c r="B23" s="261" t="s">
        <v>49</v>
      </c>
      <c r="C23" s="100" t="s">
        <v>88</v>
      </c>
      <c r="D23" s="248">
        <f>(L23+N23)/K23</f>
        <v>0.625</v>
      </c>
      <c r="E23" s="62" t="s">
        <v>308</v>
      </c>
      <c r="F23" s="62" t="s">
        <v>384</v>
      </c>
      <c r="G23" s="252">
        <f t="shared" ref="G23:G36" si="0">G22</f>
        <v>42005</v>
      </c>
      <c r="H23" s="252">
        <f t="shared" ref="H23:H36" si="1">H22</f>
        <v>45291</v>
      </c>
      <c r="I23" s="252" t="s">
        <v>364</v>
      </c>
      <c r="J23" s="252"/>
      <c r="K23" s="170">
        <v>4000</v>
      </c>
      <c r="L23" s="170">
        <v>2000</v>
      </c>
      <c r="M23" s="170">
        <v>2000</v>
      </c>
      <c r="N23" s="170">
        <v>500</v>
      </c>
      <c r="O23" s="66" t="s">
        <v>217</v>
      </c>
      <c r="P23" s="62" t="s">
        <v>155</v>
      </c>
      <c r="Q23" s="224" t="s">
        <v>156</v>
      </c>
    </row>
    <row r="24" spans="2:17" s="57" customFormat="1" x14ac:dyDescent="0.15">
      <c r="B24" s="261" t="s">
        <v>49</v>
      </c>
      <c r="C24" s="100" t="s">
        <v>90</v>
      </c>
      <c r="D24" s="248">
        <f>(L24+N24)/K24</f>
        <v>2</v>
      </c>
      <c r="E24" s="62" t="s">
        <v>224</v>
      </c>
      <c r="F24" s="62" t="s">
        <v>384</v>
      </c>
      <c r="G24" s="252">
        <f t="shared" si="0"/>
        <v>42005</v>
      </c>
      <c r="H24" s="252">
        <f t="shared" si="1"/>
        <v>45291</v>
      </c>
      <c r="I24" s="252" t="s">
        <v>364</v>
      </c>
      <c r="J24" s="252"/>
      <c r="K24" s="170">
        <v>3000</v>
      </c>
      <c r="L24" s="170">
        <v>5000</v>
      </c>
      <c r="M24" s="170">
        <v>1000</v>
      </c>
      <c r="N24" s="170">
        <v>1000</v>
      </c>
      <c r="O24" s="66" t="s">
        <v>366</v>
      </c>
      <c r="P24" s="62" t="s">
        <v>157</v>
      </c>
      <c r="Q24" s="224" t="s">
        <v>156</v>
      </c>
    </row>
    <row r="25" spans="2:17" s="57" customFormat="1" ht="27" x14ac:dyDescent="0.15">
      <c r="B25" s="261" t="s">
        <v>49</v>
      </c>
      <c r="C25" s="100" t="s">
        <v>306</v>
      </c>
      <c r="D25" s="248">
        <f>(L25+N25)/K25</f>
        <v>1.75</v>
      </c>
      <c r="E25" s="62" t="s">
        <v>388</v>
      </c>
      <c r="F25" s="62" t="s">
        <v>386</v>
      </c>
      <c r="G25" s="252">
        <f>G24</f>
        <v>42005</v>
      </c>
      <c r="H25" s="252">
        <f>H24</f>
        <v>45291</v>
      </c>
      <c r="I25" s="252" t="s">
        <v>364</v>
      </c>
      <c r="J25" s="252">
        <v>41639</v>
      </c>
      <c r="K25" s="170">
        <v>4000</v>
      </c>
      <c r="L25" s="170">
        <v>3000</v>
      </c>
      <c r="M25" s="170">
        <v>2000</v>
      </c>
      <c r="N25" s="170">
        <v>4000</v>
      </c>
      <c r="O25" s="403" t="s">
        <v>367</v>
      </c>
      <c r="P25" s="62" t="s">
        <v>89</v>
      </c>
      <c r="Q25" s="224" t="s">
        <v>107</v>
      </c>
    </row>
    <row r="26" spans="2:17" s="57" customFormat="1" x14ac:dyDescent="0.15">
      <c r="B26" s="261" t="s">
        <v>49</v>
      </c>
      <c r="C26" s="100"/>
      <c r="D26" s="248"/>
      <c r="E26" s="62"/>
      <c r="F26" s="62"/>
      <c r="G26" s="252">
        <f t="shared" si="0"/>
        <v>42005</v>
      </c>
      <c r="H26" s="252">
        <f t="shared" si="1"/>
        <v>45291</v>
      </c>
      <c r="I26" s="252"/>
      <c r="J26" s="252"/>
      <c r="K26" s="170"/>
      <c r="L26" s="170"/>
      <c r="M26" s="170"/>
      <c r="N26" s="170"/>
      <c r="O26" s="66"/>
      <c r="P26" s="60"/>
      <c r="Q26" s="262"/>
    </row>
    <row r="27" spans="2:17" s="57" customFormat="1" x14ac:dyDescent="0.15">
      <c r="B27" s="261" t="s">
        <v>49</v>
      </c>
      <c r="C27" s="100"/>
      <c r="D27" s="248"/>
      <c r="E27" s="62"/>
      <c r="F27" s="62"/>
      <c r="G27" s="252">
        <f t="shared" si="0"/>
        <v>42005</v>
      </c>
      <c r="H27" s="252">
        <f t="shared" si="1"/>
        <v>45291</v>
      </c>
      <c r="I27" s="252"/>
      <c r="J27" s="252"/>
      <c r="K27" s="170"/>
      <c r="L27" s="170"/>
      <c r="M27" s="170"/>
      <c r="N27" s="170"/>
      <c r="O27" s="66"/>
      <c r="P27" s="60"/>
      <c r="Q27" s="262"/>
    </row>
    <row r="28" spans="2:17" s="57" customFormat="1" x14ac:dyDescent="0.15">
      <c r="B28" s="261" t="s">
        <v>49</v>
      </c>
      <c r="C28" s="100"/>
      <c r="D28" s="248"/>
      <c r="E28" s="62"/>
      <c r="F28" s="62"/>
      <c r="G28" s="252">
        <f t="shared" si="0"/>
        <v>42005</v>
      </c>
      <c r="H28" s="252">
        <f t="shared" si="1"/>
        <v>45291</v>
      </c>
      <c r="I28" s="252"/>
      <c r="J28" s="252"/>
      <c r="K28" s="170"/>
      <c r="L28" s="170"/>
      <c r="M28" s="170"/>
      <c r="N28" s="170"/>
      <c r="O28" s="66"/>
      <c r="P28" s="60"/>
      <c r="Q28" s="262"/>
    </row>
    <row r="29" spans="2:17" s="70" customFormat="1" x14ac:dyDescent="0.15">
      <c r="B29" s="261" t="s">
        <v>49</v>
      </c>
      <c r="C29" s="100"/>
      <c r="D29" s="248"/>
      <c r="E29" s="62"/>
      <c r="F29" s="62"/>
      <c r="G29" s="252">
        <f t="shared" si="0"/>
        <v>42005</v>
      </c>
      <c r="H29" s="252">
        <f t="shared" si="1"/>
        <v>45291</v>
      </c>
      <c r="I29" s="252"/>
      <c r="J29" s="252"/>
      <c r="K29" s="170"/>
      <c r="L29" s="170"/>
      <c r="M29" s="170"/>
      <c r="N29" s="170"/>
      <c r="O29" s="66"/>
      <c r="P29" s="253"/>
      <c r="Q29" s="263"/>
    </row>
    <row r="30" spans="2:17" s="70" customFormat="1" x14ac:dyDescent="0.15">
      <c r="B30" s="261" t="s">
        <v>49</v>
      </c>
      <c r="C30" s="100"/>
      <c r="D30" s="248"/>
      <c r="E30" s="62"/>
      <c r="F30" s="62"/>
      <c r="G30" s="252">
        <f t="shared" si="0"/>
        <v>42005</v>
      </c>
      <c r="H30" s="252">
        <f t="shared" si="1"/>
        <v>45291</v>
      </c>
      <c r="I30" s="252"/>
      <c r="J30" s="252"/>
      <c r="K30" s="170"/>
      <c r="L30" s="170"/>
      <c r="M30" s="170"/>
      <c r="N30" s="170"/>
      <c r="O30" s="66"/>
      <c r="P30" s="253"/>
      <c r="Q30" s="263"/>
    </row>
    <row r="31" spans="2:17" s="70" customFormat="1" x14ac:dyDescent="0.15">
      <c r="B31" s="261" t="s">
        <v>49</v>
      </c>
      <c r="C31" s="100"/>
      <c r="D31" s="248"/>
      <c r="E31" s="62"/>
      <c r="F31" s="62"/>
      <c r="G31" s="252">
        <f t="shared" si="0"/>
        <v>42005</v>
      </c>
      <c r="H31" s="252">
        <f t="shared" si="1"/>
        <v>45291</v>
      </c>
      <c r="I31" s="252"/>
      <c r="J31" s="252"/>
      <c r="K31" s="170"/>
      <c r="L31" s="170"/>
      <c r="M31" s="170"/>
      <c r="N31" s="170"/>
      <c r="O31" s="66"/>
      <c r="P31" s="253"/>
      <c r="Q31" s="263"/>
    </row>
    <row r="32" spans="2:17" s="70" customFormat="1" x14ac:dyDescent="0.15">
      <c r="B32" s="261" t="s">
        <v>49</v>
      </c>
      <c r="C32" s="100"/>
      <c r="D32" s="248"/>
      <c r="E32" s="62"/>
      <c r="F32" s="62"/>
      <c r="G32" s="252">
        <f t="shared" si="0"/>
        <v>42005</v>
      </c>
      <c r="H32" s="252">
        <f t="shared" si="1"/>
        <v>45291</v>
      </c>
      <c r="I32" s="252"/>
      <c r="J32" s="252"/>
      <c r="K32" s="170"/>
      <c r="L32" s="170"/>
      <c r="M32" s="170"/>
      <c r="N32" s="170"/>
      <c r="O32" s="66"/>
      <c r="P32" s="253"/>
      <c r="Q32" s="263"/>
    </row>
    <row r="33" spans="2:17" s="70" customFormat="1" x14ac:dyDescent="0.15">
      <c r="B33" s="261" t="s">
        <v>49</v>
      </c>
      <c r="C33" s="100"/>
      <c r="D33" s="248"/>
      <c r="E33" s="62"/>
      <c r="F33" s="62"/>
      <c r="G33" s="252">
        <f t="shared" si="0"/>
        <v>42005</v>
      </c>
      <c r="H33" s="252">
        <f t="shared" si="1"/>
        <v>45291</v>
      </c>
      <c r="I33" s="252"/>
      <c r="J33" s="252"/>
      <c r="K33" s="170"/>
      <c r="L33" s="170"/>
      <c r="M33" s="170"/>
      <c r="N33" s="170"/>
      <c r="O33" s="66"/>
      <c r="P33" s="253"/>
      <c r="Q33" s="263"/>
    </row>
    <row r="34" spans="2:17" s="70" customFormat="1" x14ac:dyDescent="0.15">
      <c r="B34" s="261" t="s">
        <v>49</v>
      </c>
      <c r="C34" s="100"/>
      <c r="D34" s="248"/>
      <c r="E34" s="62"/>
      <c r="F34" s="62"/>
      <c r="G34" s="252">
        <f t="shared" si="0"/>
        <v>42005</v>
      </c>
      <c r="H34" s="252">
        <f t="shared" si="1"/>
        <v>45291</v>
      </c>
      <c r="I34" s="252"/>
      <c r="J34" s="252"/>
      <c r="K34" s="170"/>
      <c r="L34" s="170"/>
      <c r="M34" s="170"/>
      <c r="N34" s="170"/>
      <c r="O34" s="66"/>
      <c r="P34" s="253"/>
      <c r="Q34" s="263"/>
    </row>
    <row r="35" spans="2:17" s="70" customFormat="1" x14ac:dyDescent="0.15">
      <c r="B35" s="261" t="s">
        <v>49</v>
      </c>
      <c r="C35" s="100"/>
      <c r="D35" s="248"/>
      <c r="E35" s="62"/>
      <c r="F35" s="62"/>
      <c r="G35" s="252">
        <f t="shared" si="0"/>
        <v>42005</v>
      </c>
      <c r="H35" s="252">
        <f t="shared" si="1"/>
        <v>45291</v>
      </c>
      <c r="I35" s="252"/>
      <c r="J35" s="252"/>
      <c r="K35" s="170"/>
      <c r="L35" s="170"/>
      <c r="M35" s="170"/>
      <c r="N35" s="170"/>
      <c r="O35" s="66"/>
      <c r="P35" s="253"/>
      <c r="Q35" s="263"/>
    </row>
    <row r="36" spans="2:17" s="70" customFormat="1" x14ac:dyDescent="0.15">
      <c r="B36" s="264" t="s">
        <v>49</v>
      </c>
      <c r="C36" s="101"/>
      <c r="D36" s="259"/>
      <c r="E36" s="102"/>
      <c r="F36" s="102"/>
      <c r="G36" s="258">
        <f t="shared" si="0"/>
        <v>42005</v>
      </c>
      <c r="H36" s="258">
        <f t="shared" si="1"/>
        <v>45291</v>
      </c>
      <c r="I36" s="258"/>
      <c r="J36" s="258"/>
      <c r="K36" s="260"/>
      <c r="L36" s="260"/>
      <c r="M36" s="260"/>
      <c r="N36" s="260"/>
      <c r="O36" s="106"/>
      <c r="P36" s="254"/>
      <c r="Q36" s="265"/>
    </row>
    <row r="37" spans="2:17" s="70" customFormat="1" ht="14.25" thickBot="1" x14ac:dyDescent="0.2">
      <c r="B37" s="266"/>
      <c r="C37" s="267"/>
      <c r="D37" s="268">
        <f>(L37+N37)/K37</f>
        <v>1.5</v>
      </c>
      <c r="E37" s="267"/>
      <c r="F37" s="267"/>
      <c r="G37" s="267"/>
      <c r="H37" s="267"/>
      <c r="I37" s="267"/>
      <c r="J37" s="267"/>
      <c r="K37" s="269">
        <f>SUM(K21:K36)</f>
        <v>16000</v>
      </c>
      <c r="L37" s="269">
        <f>SUM(L21:L36)</f>
        <v>17000</v>
      </c>
      <c r="M37" s="269">
        <f>SUM(M21:M36)</f>
        <v>6000</v>
      </c>
      <c r="N37" s="269">
        <f>SUM(N21:N36)</f>
        <v>7000</v>
      </c>
      <c r="O37" s="267"/>
      <c r="P37" s="267"/>
      <c r="Q37" s="270"/>
    </row>
    <row r="38" spans="2:17" s="70" customFormat="1" x14ac:dyDescent="0.15"/>
    <row r="39" spans="2:17" s="70" customFormat="1" ht="14.25" thickBot="1" x14ac:dyDescent="0.2">
      <c r="P39" s="112" t="s">
        <v>149</v>
      </c>
    </row>
    <row r="40" spans="2:17" x14ac:dyDescent="0.15">
      <c r="B40" s="593" t="s">
        <v>33</v>
      </c>
      <c r="C40" s="595" t="s">
        <v>77</v>
      </c>
      <c r="D40" s="595" t="s">
        <v>230</v>
      </c>
      <c r="E40" s="595" t="s">
        <v>383</v>
      </c>
      <c r="F40" s="595" t="s">
        <v>403</v>
      </c>
      <c r="G40" s="595" t="s">
        <v>300</v>
      </c>
      <c r="H40" s="595" t="s">
        <v>407</v>
      </c>
      <c r="I40" s="595" t="s">
        <v>78</v>
      </c>
      <c r="J40" s="595" t="s">
        <v>79</v>
      </c>
      <c r="K40" s="595" t="s">
        <v>214</v>
      </c>
      <c r="L40" s="595" t="s">
        <v>205</v>
      </c>
      <c r="M40" s="592" t="s">
        <v>150</v>
      </c>
      <c r="N40" s="592"/>
      <c r="O40" s="592"/>
      <c r="P40" s="592" t="s">
        <v>81</v>
      </c>
      <c r="Q40" s="598" t="s">
        <v>82</v>
      </c>
    </row>
    <row r="41" spans="2:17" x14ac:dyDescent="0.15">
      <c r="B41" s="594"/>
      <c r="C41" s="596"/>
      <c r="D41" s="597"/>
      <c r="E41" s="596"/>
      <c r="F41" s="596"/>
      <c r="G41" s="596"/>
      <c r="H41" s="596"/>
      <c r="I41" s="596"/>
      <c r="J41" s="596"/>
      <c r="K41" s="596"/>
      <c r="L41" s="596"/>
      <c r="M41" s="255" t="s">
        <v>151</v>
      </c>
      <c r="N41" s="256" t="s">
        <v>219</v>
      </c>
      <c r="O41" s="257" t="s">
        <v>80</v>
      </c>
      <c r="P41" s="596"/>
      <c r="Q41" s="599"/>
    </row>
    <row r="42" spans="2:17" s="57" customFormat="1" x14ac:dyDescent="0.15">
      <c r="B42" s="261" t="s">
        <v>215</v>
      </c>
      <c r="C42" s="100" t="s">
        <v>83</v>
      </c>
      <c r="D42" s="248">
        <f>(L42+N42)/K42</f>
        <v>1.5</v>
      </c>
      <c r="E42" s="62" t="s">
        <v>221</v>
      </c>
      <c r="F42" s="62"/>
      <c r="G42" s="252">
        <v>43101</v>
      </c>
      <c r="H42" s="252">
        <v>46387</v>
      </c>
      <c r="I42" s="252" t="s">
        <v>368</v>
      </c>
      <c r="J42" s="252" t="s">
        <v>369</v>
      </c>
      <c r="K42" s="170">
        <v>1000</v>
      </c>
      <c r="L42" s="170">
        <v>0</v>
      </c>
      <c r="M42" s="170">
        <v>1000</v>
      </c>
      <c r="N42" s="170">
        <v>1500</v>
      </c>
      <c r="O42" s="66" t="s">
        <v>466</v>
      </c>
      <c r="P42" s="62" t="s">
        <v>84</v>
      </c>
      <c r="Q42" s="224" t="s">
        <v>85</v>
      </c>
    </row>
    <row r="43" spans="2:17" s="57" customFormat="1" x14ac:dyDescent="0.15">
      <c r="B43" s="261" t="s">
        <v>57</v>
      </c>
      <c r="C43" s="100" t="s">
        <v>86</v>
      </c>
      <c r="D43" s="248">
        <f>(L43+N43)/K43</f>
        <v>1.75</v>
      </c>
      <c r="E43" s="62" t="s">
        <v>222</v>
      </c>
      <c r="F43" s="62"/>
      <c r="G43" s="252">
        <f>G42</f>
        <v>43101</v>
      </c>
      <c r="H43" s="252">
        <f>H42</f>
        <v>46387</v>
      </c>
      <c r="I43" s="252" t="s">
        <v>368</v>
      </c>
      <c r="J43" s="252" t="s">
        <v>369</v>
      </c>
      <c r="K43" s="170">
        <v>4000</v>
      </c>
      <c r="L43" s="170">
        <v>7000</v>
      </c>
      <c r="M43" s="170">
        <v>0</v>
      </c>
      <c r="N43" s="170">
        <v>0</v>
      </c>
      <c r="O43" s="66"/>
      <c r="P43" s="62" t="s">
        <v>84</v>
      </c>
      <c r="Q43" s="224" t="s">
        <v>87</v>
      </c>
    </row>
    <row r="44" spans="2:17" s="57" customFormat="1" x14ac:dyDescent="0.15">
      <c r="B44" s="261" t="s">
        <v>57</v>
      </c>
      <c r="C44" s="100" t="s">
        <v>88</v>
      </c>
      <c r="D44" s="248">
        <f>(L44+N44)/K44</f>
        <v>0.625</v>
      </c>
      <c r="E44" s="62" t="s">
        <v>223</v>
      </c>
      <c r="F44" s="62"/>
      <c r="G44" s="252">
        <f t="shared" ref="G44:G57" si="2">G43</f>
        <v>43101</v>
      </c>
      <c r="H44" s="252">
        <f t="shared" ref="H44:H57" si="3">H43</f>
        <v>46387</v>
      </c>
      <c r="I44" s="252" t="s">
        <v>368</v>
      </c>
      <c r="J44" s="252" t="s">
        <v>369</v>
      </c>
      <c r="K44" s="170">
        <v>4000</v>
      </c>
      <c r="L44" s="170">
        <v>2000</v>
      </c>
      <c r="M44" s="170">
        <v>2000</v>
      </c>
      <c r="N44" s="170">
        <v>500</v>
      </c>
      <c r="O44" s="66" t="s">
        <v>217</v>
      </c>
      <c r="P44" s="62" t="s">
        <v>89</v>
      </c>
      <c r="Q44" s="224" t="s">
        <v>107</v>
      </c>
    </row>
    <row r="45" spans="2:17" s="57" customFormat="1" x14ac:dyDescent="0.15">
      <c r="B45" s="261" t="s">
        <v>57</v>
      </c>
      <c r="C45" s="100" t="s">
        <v>90</v>
      </c>
      <c r="D45" s="248">
        <f>(L45+N45)/K45</f>
        <v>2</v>
      </c>
      <c r="E45" s="62" t="s">
        <v>224</v>
      </c>
      <c r="F45" s="62"/>
      <c r="G45" s="252">
        <f t="shared" si="2"/>
        <v>43101</v>
      </c>
      <c r="H45" s="252">
        <f t="shared" si="3"/>
        <v>46387</v>
      </c>
      <c r="I45" s="252" t="s">
        <v>368</v>
      </c>
      <c r="J45" s="252"/>
      <c r="K45" s="170">
        <v>3000</v>
      </c>
      <c r="L45" s="170">
        <v>5000</v>
      </c>
      <c r="M45" s="170">
        <v>1000</v>
      </c>
      <c r="N45" s="170">
        <v>1000</v>
      </c>
      <c r="O45" s="66" t="s">
        <v>135</v>
      </c>
      <c r="P45" s="62" t="s">
        <v>91</v>
      </c>
      <c r="Q45" s="224" t="s">
        <v>107</v>
      </c>
    </row>
    <row r="46" spans="2:17" s="57" customFormat="1" x14ac:dyDescent="0.15">
      <c r="B46" s="261" t="s">
        <v>57</v>
      </c>
      <c r="C46" s="100"/>
      <c r="D46" s="248"/>
      <c r="E46" s="62"/>
      <c r="F46" s="62"/>
      <c r="G46" s="252">
        <f t="shared" si="2"/>
        <v>43101</v>
      </c>
      <c r="H46" s="252">
        <f t="shared" si="3"/>
        <v>46387</v>
      </c>
      <c r="I46" s="252"/>
      <c r="J46" s="252"/>
      <c r="K46" s="170"/>
      <c r="L46" s="170"/>
      <c r="M46" s="170"/>
      <c r="N46" s="170"/>
      <c r="O46" s="66"/>
      <c r="P46" s="62"/>
      <c r="Q46" s="224"/>
    </row>
    <row r="47" spans="2:17" s="57" customFormat="1" x14ac:dyDescent="0.15">
      <c r="B47" s="261" t="s">
        <v>57</v>
      </c>
      <c r="C47" s="100"/>
      <c r="D47" s="248"/>
      <c r="E47" s="62"/>
      <c r="F47" s="62"/>
      <c r="G47" s="252">
        <f t="shared" si="2"/>
        <v>43101</v>
      </c>
      <c r="H47" s="252">
        <f t="shared" si="3"/>
        <v>46387</v>
      </c>
      <c r="I47" s="252"/>
      <c r="J47" s="252"/>
      <c r="K47" s="170"/>
      <c r="L47" s="170"/>
      <c r="M47" s="170"/>
      <c r="N47" s="170"/>
      <c r="O47" s="66"/>
      <c r="P47" s="60"/>
      <c r="Q47" s="262"/>
    </row>
    <row r="48" spans="2:17" s="57" customFormat="1" x14ac:dyDescent="0.15">
      <c r="B48" s="261" t="s">
        <v>57</v>
      </c>
      <c r="C48" s="100"/>
      <c r="D48" s="248"/>
      <c r="E48" s="62"/>
      <c r="F48" s="62"/>
      <c r="G48" s="252">
        <f t="shared" si="2"/>
        <v>43101</v>
      </c>
      <c r="H48" s="252">
        <f t="shared" si="3"/>
        <v>46387</v>
      </c>
      <c r="I48" s="252"/>
      <c r="J48" s="252"/>
      <c r="K48" s="170"/>
      <c r="L48" s="170"/>
      <c r="M48" s="170"/>
      <c r="N48" s="170"/>
      <c r="O48" s="66"/>
      <c r="P48" s="60"/>
      <c r="Q48" s="262"/>
    </row>
    <row r="49" spans="2:17" s="57" customFormat="1" x14ac:dyDescent="0.15">
      <c r="B49" s="261" t="s">
        <v>57</v>
      </c>
      <c r="C49" s="100"/>
      <c r="D49" s="248"/>
      <c r="E49" s="62"/>
      <c r="F49" s="62"/>
      <c r="G49" s="252">
        <f t="shared" si="2"/>
        <v>43101</v>
      </c>
      <c r="H49" s="252">
        <f t="shared" si="3"/>
        <v>46387</v>
      </c>
      <c r="I49" s="252"/>
      <c r="J49" s="252"/>
      <c r="K49" s="170"/>
      <c r="L49" s="170"/>
      <c r="M49" s="170"/>
      <c r="N49" s="170"/>
      <c r="O49" s="66"/>
      <c r="P49" s="60"/>
      <c r="Q49" s="262"/>
    </row>
    <row r="50" spans="2:17" s="70" customFormat="1" x14ac:dyDescent="0.15">
      <c r="B50" s="261" t="s">
        <v>57</v>
      </c>
      <c r="C50" s="100"/>
      <c r="D50" s="248"/>
      <c r="E50" s="62"/>
      <c r="F50" s="62"/>
      <c r="G50" s="252">
        <f t="shared" si="2"/>
        <v>43101</v>
      </c>
      <c r="H50" s="252">
        <f t="shared" si="3"/>
        <v>46387</v>
      </c>
      <c r="I50" s="252"/>
      <c r="J50" s="252"/>
      <c r="K50" s="170"/>
      <c r="L50" s="170"/>
      <c r="M50" s="170"/>
      <c r="N50" s="170"/>
      <c r="O50" s="66"/>
      <c r="P50" s="253"/>
      <c r="Q50" s="263"/>
    </row>
    <row r="51" spans="2:17" s="70" customFormat="1" x14ac:dyDescent="0.15">
      <c r="B51" s="261" t="s">
        <v>57</v>
      </c>
      <c r="C51" s="100"/>
      <c r="D51" s="248"/>
      <c r="E51" s="62"/>
      <c r="F51" s="62"/>
      <c r="G51" s="252">
        <f t="shared" si="2"/>
        <v>43101</v>
      </c>
      <c r="H51" s="252">
        <f t="shared" si="3"/>
        <v>46387</v>
      </c>
      <c r="I51" s="252"/>
      <c r="J51" s="252"/>
      <c r="K51" s="170"/>
      <c r="L51" s="170"/>
      <c r="M51" s="170"/>
      <c r="N51" s="170"/>
      <c r="O51" s="66"/>
      <c r="P51" s="253"/>
      <c r="Q51" s="263"/>
    </row>
    <row r="52" spans="2:17" s="70" customFormat="1" x14ac:dyDescent="0.15">
      <c r="B52" s="261" t="s">
        <v>57</v>
      </c>
      <c r="C52" s="100"/>
      <c r="D52" s="248"/>
      <c r="E52" s="62"/>
      <c r="F52" s="62"/>
      <c r="G52" s="252">
        <f t="shared" si="2"/>
        <v>43101</v>
      </c>
      <c r="H52" s="252">
        <f t="shared" si="3"/>
        <v>46387</v>
      </c>
      <c r="I52" s="252"/>
      <c r="J52" s="252"/>
      <c r="K52" s="170"/>
      <c r="L52" s="170"/>
      <c r="M52" s="170"/>
      <c r="N52" s="170"/>
      <c r="O52" s="66"/>
      <c r="P52" s="253"/>
      <c r="Q52" s="263"/>
    </row>
    <row r="53" spans="2:17" s="70" customFormat="1" x14ac:dyDescent="0.15">
      <c r="B53" s="261" t="s">
        <v>57</v>
      </c>
      <c r="C53" s="100"/>
      <c r="D53" s="248"/>
      <c r="E53" s="62"/>
      <c r="F53" s="62"/>
      <c r="G53" s="252">
        <f t="shared" si="2"/>
        <v>43101</v>
      </c>
      <c r="H53" s="252">
        <f t="shared" si="3"/>
        <v>46387</v>
      </c>
      <c r="I53" s="252"/>
      <c r="J53" s="252"/>
      <c r="K53" s="170"/>
      <c r="L53" s="170"/>
      <c r="M53" s="170"/>
      <c r="N53" s="170"/>
      <c r="O53" s="66"/>
      <c r="P53" s="253"/>
      <c r="Q53" s="263"/>
    </row>
    <row r="54" spans="2:17" s="70" customFormat="1" x14ac:dyDescent="0.15">
      <c r="B54" s="261" t="s">
        <v>57</v>
      </c>
      <c r="C54" s="100"/>
      <c r="D54" s="248"/>
      <c r="E54" s="62"/>
      <c r="F54" s="62"/>
      <c r="G54" s="252">
        <f t="shared" si="2"/>
        <v>43101</v>
      </c>
      <c r="H54" s="252">
        <f t="shared" si="3"/>
        <v>46387</v>
      </c>
      <c r="I54" s="252"/>
      <c r="J54" s="252"/>
      <c r="K54" s="170"/>
      <c r="L54" s="170"/>
      <c r="M54" s="170"/>
      <c r="N54" s="170"/>
      <c r="O54" s="66"/>
      <c r="P54" s="253"/>
      <c r="Q54" s="263"/>
    </row>
    <row r="55" spans="2:17" s="70" customFormat="1" x14ac:dyDescent="0.15">
      <c r="B55" s="261" t="s">
        <v>57</v>
      </c>
      <c r="C55" s="100"/>
      <c r="D55" s="248"/>
      <c r="E55" s="62"/>
      <c r="F55" s="62"/>
      <c r="G55" s="252">
        <f t="shared" si="2"/>
        <v>43101</v>
      </c>
      <c r="H55" s="252">
        <f t="shared" si="3"/>
        <v>46387</v>
      </c>
      <c r="I55" s="252"/>
      <c r="J55" s="252"/>
      <c r="K55" s="170"/>
      <c r="L55" s="170"/>
      <c r="M55" s="170"/>
      <c r="N55" s="170"/>
      <c r="O55" s="66"/>
      <c r="P55" s="253"/>
      <c r="Q55" s="263"/>
    </row>
    <row r="56" spans="2:17" s="70" customFormat="1" x14ac:dyDescent="0.15">
      <c r="B56" s="261" t="s">
        <v>57</v>
      </c>
      <c r="C56" s="100"/>
      <c r="D56" s="248"/>
      <c r="E56" s="62"/>
      <c r="F56" s="62"/>
      <c r="G56" s="252">
        <f t="shared" si="2"/>
        <v>43101</v>
      </c>
      <c r="H56" s="252">
        <f t="shared" si="3"/>
        <v>46387</v>
      </c>
      <c r="I56" s="252"/>
      <c r="J56" s="252"/>
      <c r="K56" s="170"/>
      <c r="L56" s="170"/>
      <c r="M56" s="170"/>
      <c r="N56" s="170"/>
      <c r="O56" s="66"/>
      <c r="P56" s="253"/>
      <c r="Q56" s="263"/>
    </row>
    <row r="57" spans="2:17" s="70" customFormat="1" x14ac:dyDescent="0.15">
      <c r="B57" s="264" t="s">
        <v>57</v>
      </c>
      <c r="C57" s="101"/>
      <c r="D57" s="259"/>
      <c r="E57" s="102"/>
      <c r="F57" s="102"/>
      <c r="G57" s="258">
        <f t="shared" si="2"/>
        <v>43101</v>
      </c>
      <c r="H57" s="258">
        <f t="shared" si="3"/>
        <v>46387</v>
      </c>
      <c r="I57" s="258"/>
      <c r="J57" s="258"/>
      <c r="K57" s="260"/>
      <c r="L57" s="260"/>
      <c r="M57" s="260"/>
      <c r="N57" s="260"/>
      <c r="O57" s="106"/>
      <c r="P57" s="254"/>
      <c r="Q57" s="265"/>
    </row>
    <row r="58" spans="2:17" s="70" customFormat="1" ht="14.25" thickBot="1" x14ac:dyDescent="0.2">
      <c r="B58" s="266"/>
      <c r="C58" s="267"/>
      <c r="D58" s="268">
        <f>(L58+N58)/K58</f>
        <v>1.4166666666666667</v>
      </c>
      <c r="E58" s="267"/>
      <c r="F58" s="267"/>
      <c r="G58" s="267"/>
      <c r="H58" s="267"/>
      <c r="I58" s="267"/>
      <c r="J58" s="267"/>
      <c r="K58" s="269">
        <f>SUM(K42:K57)</f>
        <v>12000</v>
      </c>
      <c r="L58" s="269">
        <f>SUM(L42:L57)</f>
        <v>14000</v>
      </c>
      <c r="M58" s="269">
        <f>SUM(M42:M57)</f>
        <v>4000</v>
      </c>
      <c r="N58" s="269">
        <f>SUM(N42:N57)</f>
        <v>3000</v>
      </c>
      <c r="O58" s="267"/>
      <c r="P58" s="267"/>
      <c r="Q58" s="270"/>
    </row>
    <row r="60" spans="2:17" ht="14.25" thickBot="1" x14ac:dyDescent="0.2">
      <c r="P60" s="112" t="s">
        <v>149</v>
      </c>
    </row>
    <row r="61" spans="2:17" x14ac:dyDescent="0.15">
      <c r="B61" s="593" t="s">
        <v>33</v>
      </c>
      <c r="C61" s="595" t="s">
        <v>77</v>
      </c>
      <c r="D61" s="595" t="s">
        <v>230</v>
      </c>
      <c r="E61" s="595" t="s">
        <v>383</v>
      </c>
      <c r="F61" s="595" t="s">
        <v>403</v>
      </c>
      <c r="G61" s="595" t="s">
        <v>300</v>
      </c>
      <c r="H61" s="595" t="s">
        <v>407</v>
      </c>
      <c r="I61" s="595" t="s">
        <v>78</v>
      </c>
      <c r="J61" s="595" t="s">
        <v>79</v>
      </c>
      <c r="K61" s="595" t="s">
        <v>214</v>
      </c>
      <c r="L61" s="595" t="s">
        <v>205</v>
      </c>
      <c r="M61" s="592" t="s">
        <v>150</v>
      </c>
      <c r="N61" s="592"/>
      <c r="O61" s="592"/>
      <c r="P61" s="592" t="s">
        <v>81</v>
      </c>
      <c r="Q61" s="598" t="s">
        <v>82</v>
      </c>
    </row>
    <row r="62" spans="2:17" x14ac:dyDescent="0.15">
      <c r="B62" s="594"/>
      <c r="C62" s="596"/>
      <c r="D62" s="597"/>
      <c r="E62" s="596"/>
      <c r="F62" s="596"/>
      <c r="G62" s="596"/>
      <c r="H62" s="596"/>
      <c r="I62" s="596"/>
      <c r="J62" s="596"/>
      <c r="K62" s="596"/>
      <c r="L62" s="596"/>
      <c r="M62" s="255" t="s">
        <v>151</v>
      </c>
      <c r="N62" s="256" t="s">
        <v>219</v>
      </c>
      <c r="O62" s="257" t="s">
        <v>80</v>
      </c>
      <c r="P62" s="596"/>
      <c r="Q62" s="599"/>
    </row>
    <row r="63" spans="2:17" s="57" customFormat="1" x14ac:dyDescent="0.15">
      <c r="B63" s="261" t="s">
        <v>120</v>
      </c>
      <c r="C63" s="100" t="s">
        <v>83</v>
      </c>
      <c r="D63" s="248">
        <f>(L63+N63)/K63</f>
        <v>1.5</v>
      </c>
      <c r="E63" s="62" t="s">
        <v>221</v>
      </c>
      <c r="F63" s="62"/>
      <c r="G63" s="252">
        <v>43831</v>
      </c>
      <c r="H63" s="252">
        <v>47118</v>
      </c>
      <c r="I63" s="252" t="s">
        <v>364</v>
      </c>
      <c r="J63" s="252" t="s">
        <v>365</v>
      </c>
      <c r="K63" s="170">
        <v>1000</v>
      </c>
      <c r="L63" s="170">
        <v>0</v>
      </c>
      <c r="M63" s="170">
        <v>1000</v>
      </c>
      <c r="N63" s="170">
        <v>1500</v>
      </c>
      <c r="O63" s="66" t="s">
        <v>466</v>
      </c>
      <c r="P63" s="62" t="s">
        <v>84</v>
      </c>
      <c r="Q63" s="224" t="s">
        <v>85</v>
      </c>
    </row>
    <row r="64" spans="2:17" s="57" customFormat="1" x14ac:dyDescent="0.15">
      <c r="B64" s="261" t="s">
        <v>58</v>
      </c>
      <c r="C64" s="100" t="s">
        <v>86</v>
      </c>
      <c r="D64" s="248">
        <f>(L64+N64)/K64</f>
        <v>1.5</v>
      </c>
      <c r="E64" s="62" t="s">
        <v>222</v>
      </c>
      <c r="F64" s="62"/>
      <c r="G64" s="252">
        <f>G63</f>
        <v>43831</v>
      </c>
      <c r="H64" s="252">
        <f>H63</f>
        <v>47118</v>
      </c>
      <c r="I64" s="252" t="s">
        <v>364</v>
      </c>
      <c r="J64" s="252" t="s">
        <v>365</v>
      </c>
      <c r="K64" s="170">
        <v>2000</v>
      </c>
      <c r="L64" s="170">
        <v>3000</v>
      </c>
      <c r="M64" s="170">
        <v>0</v>
      </c>
      <c r="N64" s="170">
        <v>0</v>
      </c>
      <c r="O64" s="66"/>
      <c r="P64" s="62" t="s">
        <v>84</v>
      </c>
      <c r="Q64" s="224" t="s">
        <v>87</v>
      </c>
    </row>
    <row r="65" spans="2:17" s="57" customFormat="1" x14ac:dyDescent="0.15">
      <c r="B65" s="261" t="s">
        <v>58</v>
      </c>
      <c r="C65" s="100" t="s">
        <v>88</v>
      </c>
      <c r="D65" s="248">
        <f>(L65+N65)/K65</f>
        <v>0.625</v>
      </c>
      <c r="E65" s="62" t="s">
        <v>223</v>
      </c>
      <c r="F65" s="62"/>
      <c r="G65" s="252">
        <f>G64</f>
        <v>43831</v>
      </c>
      <c r="H65" s="252">
        <f>H64</f>
        <v>47118</v>
      </c>
      <c r="I65" s="252" t="s">
        <v>364</v>
      </c>
      <c r="J65" s="252" t="s">
        <v>365</v>
      </c>
      <c r="K65" s="170">
        <v>4000</v>
      </c>
      <c r="L65" s="170">
        <v>2000</v>
      </c>
      <c r="M65" s="170">
        <v>2000</v>
      </c>
      <c r="N65" s="170">
        <v>500</v>
      </c>
      <c r="O65" s="66" t="s">
        <v>217</v>
      </c>
      <c r="P65" s="62" t="s">
        <v>89</v>
      </c>
      <c r="Q65" s="224" t="s">
        <v>107</v>
      </c>
    </row>
    <row r="66" spans="2:17" s="57" customFormat="1" x14ac:dyDescent="0.15">
      <c r="B66" s="261" t="s">
        <v>58</v>
      </c>
      <c r="C66" s="100" t="s">
        <v>90</v>
      </c>
      <c r="D66" s="248">
        <f>(L66+N66)/K66</f>
        <v>1</v>
      </c>
      <c r="E66" s="62" t="s">
        <v>224</v>
      </c>
      <c r="F66" s="62"/>
      <c r="G66" s="252">
        <f t="shared" ref="G66:G78" si="4">G65</f>
        <v>43831</v>
      </c>
      <c r="H66" s="252">
        <f t="shared" ref="H66:H78" si="5">H65</f>
        <v>47118</v>
      </c>
      <c r="I66" s="252" t="s">
        <v>364</v>
      </c>
      <c r="J66" s="252" t="s">
        <v>370</v>
      </c>
      <c r="K66" s="170">
        <v>3000</v>
      </c>
      <c r="L66" s="170">
        <v>0</v>
      </c>
      <c r="M66" s="170">
        <f>+K66</f>
        <v>3000</v>
      </c>
      <c r="N66" s="170">
        <f>+M66</f>
        <v>3000</v>
      </c>
      <c r="O66" s="66" t="s">
        <v>135</v>
      </c>
      <c r="P66" s="62" t="s">
        <v>91</v>
      </c>
      <c r="Q66" s="224" t="s">
        <v>107</v>
      </c>
    </row>
    <row r="67" spans="2:17" s="57" customFormat="1" x14ac:dyDescent="0.15">
      <c r="B67" s="261" t="s">
        <v>58</v>
      </c>
      <c r="C67" s="100"/>
      <c r="D67" s="248"/>
      <c r="E67" s="62"/>
      <c r="F67" s="62"/>
      <c r="G67" s="252">
        <f t="shared" si="4"/>
        <v>43831</v>
      </c>
      <c r="H67" s="252">
        <f t="shared" si="5"/>
        <v>47118</v>
      </c>
      <c r="I67" s="252"/>
      <c r="J67" s="252"/>
      <c r="K67" s="170"/>
      <c r="L67" s="170"/>
      <c r="M67" s="170"/>
      <c r="N67" s="170"/>
      <c r="O67" s="66"/>
      <c r="P67" s="62"/>
      <c r="Q67" s="224"/>
    </row>
    <row r="68" spans="2:17" s="57" customFormat="1" x14ac:dyDescent="0.15">
      <c r="B68" s="261" t="s">
        <v>58</v>
      </c>
      <c r="C68" s="100"/>
      <c r="D68" s="248"/>
      <c r="E68" s="62"/>
      <c r="F68" s="62"/>
      <c r="G68" s="252">
        <f t="shared" si="4"/>
        <v>43831</v>
      </c>
      <c r="H68" s="252">
        <f t="shared" si="5"/>
        <v>47118</v>
      </c>
      <c r="I68" s="252"/>
      <c r="J68" s="252"/>
      <c r="K68" s="170"/>
      <c r="L68" s="170"/>
      <c r="M68" s="170"/>
      <c r="N68" s="170"/>
      <c r="O68" s="66"/>
      <c r="P68" s="60"/>
      <c r="Q68" s="262"/>
    </row>
    <row r="69" spans="2:17" s="57" customFormat="1" x14ac:dyDescent="0.15">
      <c r="B69" s="261" t="s">
        <v>58</v>
      </c>
      <c r="C69" s="100"/>
      <c r="D69" s="248"/>
      <c r="E69" s="62"/>
      <c r="F69" s="62"/>
      <c r="G69" s="252">
        <f t="shared" si="4"/>
        <v>43831</v>
      </c>
      <c r="H69" s="252">
        <f t="shared" si="5"/>
        <v>47118</v>
      </c>
      <c r="I69" s="252"/>
      <c r="J69" s="252"/>
      <c r="K69" s="170"/>
      <c r="L69" s="170"/>
      <c r="M69" s="170"/>
      <c r="N69" s="170"/>
      <c r="O69" s="66"/>
      <c r="P69" s="60"/>
      <c r="Q69" s="262"/>
    </row>
    <row r="70" spans="2:17" s="57" customFormat="1" x14ac:dyDescent="0.15">
      <c r="B70" s="261" t="s">
        <v>58</v>
      </c>
      <c r="C70" s="100"/>
      <c r="D70" s="248"/>
      <c r="E70" s="62"/>
      <c r="F70" s="62"/>
      <c r="G70" s="252">
        <f t="shared" si="4"/>
        <v>43831</v>
      </c>
      <c r="H70" s="252">
        <f t="shared" si="5"/>
        <v>47118</v>
      </c>
      <c r="I70" s="252"/>
      <c r="J70" s="252"/>
      <c r="K70" s="170"/>
      <c r="L70" s="170"/>
      <c r="M70" s="170"/>
      <c r="N70" s="170"/>
      <c r="O70" s="66"/>
      <c r="P70" s="60"/>
      <c r="Q70" s="262"/>
    </row>
    <row r="71" spans="2:17" s="70" customFormat="1" x14ac:dyDescent="0.15">
      <c r="B71" s="261" t="s">
        <v>58</v>
      </c>
      <c r="C71" s="100"/>
      <c r="D71" s="248"/>
      <c r="E71" s="62"/>
      <c r="F71" s="62"/>
      <c r="G71" s="252">
        <f t="shared" si="4"/>
        <v>43831</v>
      </c>
      <c r="H71" s="252">
        <f t="shared" si="5"/>
        <v>47118</v>
      </c>
      <c r="I71" s="252"/>
      <c r="J71" s="252"/>
      <c r="K71" s="170"/>
      <c r="L71" s="170"/>
      <c r="M71" s="170"/>
      <c r="N71" s="170"/>
      <c r="O71" s="66"/>
      <c r="P71" s="253"/>
      <c r="Q71" s="263"/>
    </row>
    <row r="72" spans="2:17" s="70" customFormat="1" x14ac:dyDescent="0.15">
      <c r="B72" s="261" t="s">
        <v>58</v>
      </c>
      <c r="C72" s="100"/>
      <c r="D72" s="248"/>
      <c r="E72" s="62"/>
      <c r="F72" s="62"/>
      <c r="G72" s="252">
        <f t="shared" si="4"/>
        <v>43831</v>
      </c>
      <c r="H72" s="252">
        <f t="shared" si="5"/>
        <v>47118</v>
      </c>
      <c r="I72" s="252"/>
      <c r="J72" s="252"/>
      <c r="K72" s="170"/>
      <c r="L72" s="170"/>
      <c r="M72" s="170"/>
      <c r="N72" s="170"/>
      <c r="O72" s="66"/>
      <c r="P72" s="253"/>
      <c r="Q72" s="263"/>
    </row>
    <row r="73" spans="2:17" s="70" customFormat="1" x14ac:dyDescent="0.15">
      <c r="B73" s="261" t="s">
        <v>58</v>
      </c>
      <c r="C73" s="100"/>
      <c r="D73" s="248"/>
      <c r="E73" s="62"/>
      <c r="F73" s="62"/>
      <c r="G73" s="252">
        <f t="shared" si="4"/>
        <v>43831</v>
      </c>
      <c r="H73" s="252">
        <f t="shared" si="5"/>
        <v>47118</v>
      </c>
      <c r="I73" s="252"/>
      <c r="J73" s="252"/>
      <c r="K73" s="170"/>
      <c r="L73" s="170"/>
      <c r="M73" s="170"/>
      <c r="N73" s="170"/>
      <c r="O73" s="66"/>
      <c r="P73" s="253"/>
      <c r="Q73" s="263"/>
    </row>
    <row r="74" spans="2:17" s="70" customFormat="1" x14ac:dyDescent="0.15">
      <c r="B74" s="261" t="s">
        <v>58</v>
      </c>
      <c r="C74" s="100"/>
      <c r="D74" s="248"/>
      <c r="E74" s="62"/>
      <c r="F74" s="62"/>
      <c r="G74" s="252">
        <f t="shared" si="4"/>
        <v>43831</v>
      </c>
      <c r="H74" s="252">
        <f t="shared" si="5"/>
        <v>47118</v>
      </c>
      <c r="I74" s="252"/>
      <c r="J74" s="252"/>
      <c r="K74" s="170"/>
      <c r="L74" s="170"/>
      <c r="M74" s="170"/>
      <c r="N74" s="170"/>
      <c r="O74" s="66"/>
      <c r="P74" s="253"/>
      <c r="Q74" s="263"/>
    </row>
    <row r="75" spans="2:17" s="70" customFormat="1" x14ac:dyDescent="0.15">
      <c r="B75" s="261" t="s">
        <v>58</v>
      </c>
      <c r="C75" s="100"/>
      <c r="D75" s="248"/>
      <c r="E75" s="62"/>
      <c r="F75" s="62"/>
      <c r="G75" s="252">
        <f t="shared" si="4"/>
        <v>43831</v>
      </c>
      <c r="H75" s="252">
        <f t="shared" si="5"/>
        <v>47118</v>
      </c>
      <c r="I75" s="252"/>
      <c r="J75" s="252"/>
      <c r="K75" s="170"/>
      <c r="L75" s="170"/>
      <c r="M75" s="170"/>
      <c r="N75" s="170"/>
      <c r="O75" s="66"/>
      <c r="P75" s="253"/>
      <c r="Q75" s="263"/>
    </row>
    <row r="76" spans="2:17" s="70" customFormat="1" x14ac:dyDescent="0.15">
      <c r="B76" s="261" t="s">
        <v>58</v>
      </c>
      <c r="C76" s="100"/>
      <c r="D76" s="248"/>
      <c r="E76" s="62"/>
      <c r="F76" s="62"/>
      <c r="G76" s="252">
        <f t="shared" si="4"/>
        <v>43831</v>
      </c>
      <c r="H76" s="252">
        <f t="shared" si="5"/>
        <v>47118</v>
      </c>
      <c r="I76" s="252"/>
      <c r="J76" s="252"/>
      <c r="K76" s="170"/>
      <c r="L76" s="170"/>
      <c r="M76" s="170"/>
      <c r="N76" s="170"/>
      <c r="O76" s="66"/>
      <c r="P76" s="253"/>
      <c r="Q76" s="263"/>
    </row>
    <row r="77" spans="2:17" s="70" customFormat="1" x14ac:dyDescent="0.15">
      <c r="B77" s="261" t="s">
        <v>58</v>
      </c>
      <c r="C77" s="100"/>
      <c r="D77" s="248"/>
      <c r="E77" s="62"/>
      <c r="F77" s="62"/>
      <c r="G77" s="252">
        <f t="shared" si="4"/>
        <v>43831</v>
      </c>
      <c r="H77" s="252">
        <f t="shared" si="5"/>
        <v>47118</v>
      </c>
      <c r="I77" s="252"/>
      <c r="J77" s="252"/>
      <c r="K77" s="170"/>
      <c r="L77" s="170"/>
      <c r="M77" s="170"/>
      <c r="N77" s="170"/>
      <c r="O77" s="66"/>
      <c r="P77" s="253"/>
      <c r="Q77" s="263"/>
    </row>
    <row r="78" spans="2:17" s="70" customFormat="1" x14ac:dyDescent="0.15">
      <c r="B78" s="264" t="s">
        <v>58</v>
      </c>
      <c r="C78" s="101"/>
      <c r="D78" s="259"/>
      <c r="E78" s="102"/>
      <c r="F78" s="102"/>
      <c r="G78" s="258">
        <f t="shared" si="4"/>
        <v>43831</v>
      </c>
      <c r="H78" s="258">
        <f t="shared" si="5"/>
        <v>47118</v>
      </c>
      <c r="I78" s="258"/>
      <c r="J78" s="258"/>
      <c r="K78" s="260"/>
      <c r="L78" s="260"/>
      <c r="M78" s="260"/>
      <c r="N78" s="260"/>
      <c r="O78" s="106"/>
      <c r="P78" s="254"/>
      <c r="Q78" s="265"/>
    </row>
    <row r="79" spans="2:17" s="70" customFormat="1" ht="14.25" thickBot="1" x14ac:dyDescent="0.2">
      <c r="B79" s="266"/>
      <c r="C79" s="267"/>
      <c r="D79" s="268">
        <f>(L79+N79)/K79</f>
        <v>1</v>
      </c>
      <c r="E79" s="267"/>
      <c r="F79" s="267"/>
      <c r="G79" s="267"/>
      <c r="H79" s="267"/>
      <c r="I79" s="267"/>
      <c r="J79" s="267"/>
      <c r="K79" s="269">
        <f>SUM(K63:K78)</f>
        <v>10000</v>
      </c>
      <c r="L79" s="269">
        <f>SUM(L63:L78)</f>
        <v>5000</v>
      </c>
      <c r="M79" s="269">
        <f>SUM(M63:M78)</f>
        <v>6000</v>
      </c>
      <c r="N79" s="269">
        <f>SUM(N63:N78)</f>
        <v>5000</v>
      </c>
      <c r="O79" s="267"/>
      <c r="P79" s="267"/>
      <c r="Q79" s="270"/>
    </row>
  </sheetData>
  <mergeCells count="44">
    <mergeCell ref="G2:I2"/>
    <mergeCell ref="G19:G20"/>
    <mergeCell ref="H19:H20"/>
    <mergeCell ref="G40:G41"/>
    <mergeCell ref="H40:H41"/>
    <mergeCell ref="C2:E2"/>
    <mergeCell ref="Q61:Q62"/>
    <mergeCell ref="K40:K41"/>
    <mergeCell ref="L40:L41"/>
    <mergeCell ref="M40:O40"/>
    <mergeCell ref="P40:P41"/>
    <mergeCell ref="Q40:Q41"/>
    <mergeCell ref="K61:K62"/>
    <mergeCell ref="L61:L62"/>
    <mergeCell ref="M61:O61"/>
    <mergeCell ref="P61:P62"/>
    <mergeCell ref="L19:L20"/>
    <mergeCell ref="J61:J62"/>
    <mergeCell ref="P19:P20"/>
    <mergeCell ref="Q19:Q20"/>
    <mergeCell ref="J40:J41"/>
    <mergeCell ref="B61:B62"/>
    <mergeCell ref="C61:C62"/>
    <mergeCell ref="D61:D62"/>
    <mergeCell ref="E61:E62"/>
    <mergeCell ref="I61:I62"/>
    <mergeCell ref="G61:G62"/>
    <mergeCell ref="H61:H62"/>
    <mergeCell ref="F61:F62"/>
    <mergeCell ref="B40:B41"/>
    <mergeCell ref="C40:C41"/>
    <mergeCell ref="D40:D41"/>
    <mergeCell ref="E40:E41"/>
    <mergeCell ref="I40:I41"/>
    <mergeCell ref="F40:F41"/>
    <mergeCell ref="M19:O19"/>
    <mergeCell ref="B19:B20"/>
    <mergeCell ref="C19:C20"/>
    <mergeCell ref="D19:D20"/>
    <mergeCell ref="E19:E20"/>
    <mergeCell ref="I19:I20"/>
    <mergeCell ref="J19:J20"/>
    <mergeCell ref="K19:K20"/>
    <mergeCell ref="F19:F20"/>
  </mergeCells>
  <phoneticPr fontId="4" type="noConversion"/>
  <printOptions horizontalCentered="1"/>
  <pageMargins left="0.39370078740157483" right="0.39370078740157483" top="0.39370078740157483" bottom="0.39370078740157483" header="0.31496062992125984" footer="0.31496062992125984"/>
  <pageSetup paperSize="9" scale="61" fitToHeight="0" orientation="landscape" r:id="rId1"/>
  <headerFooter alignWithMargins="0">
    <oddFooter>&amp;C2-2-1</oddFooter>
  </headerFooter>
  <rowBreaks count="1" manualBreakCount="1">
    <brk id="59" min="1" max="16" man="1"/>
  </rowBreak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520A2F0-7571-4641-A0C4-D05DD4573FC5}">
          <x14:formula1>
            <xm:f>콤보박스!$C$29:$C$30</xm:f>
          </x14:formula1>
          <xm:sqref>F21:F36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theme="9" tint="0.59999389629810485"/>
    <pageSetUpPr fitToPage="1"/>
  </sheetPr>
  <dimension ref="A1:O18"/>
  <sheetViews>
    <sheetView showGridLines="0" view="pageBreakPreview" zoomScaleNormal="100" zoomScaleSheetLayoutView="100" workbookViewId="0">
      <selection activeCell="F32" sqref="F32"/>
    </sheetView>
  </sheetViews>
  <sheetFormatPr defaultColWidth="8.88671875" defaultRowHeight="13.5" x14ac:dyDescent="0.15"/>
  <cols>
    <col min="1" max="1" width="2.21875" style="44" customWidth="1"/>
    <col min="2" max="2" width="19.21875" style="44" customWidth="1"/>
    <col min="3" max="3" width="16.33203125" style="44" bestFit="1" customWidth="1"/>
    <col min="4" max="4" width="10" style="44" bestFit="1" customWidth="1"/>
    <col min="5" max="8" width="10.21875" style="44" customWidth="1"/>
    <col min="9" max="10" width="11.77734375" style="44" customWidth="1"/>
    <col min="11" max="12" width="9.5546875" style="44" customWidth="1"/>
    <col min="13" max="13" width="10.5546875" style="44" customWidth="1"/>
    <col min="14" max="14" width="7.77734375" style="44" customWidth="1"/>
    <col min="15" max="15" width="7.109375" style="96" bestFit="1" customWidth="1"/>
    <col min="16" max="18" width="11.33203125" style="44" customWidth="1"/>
    <col min="19" max="16384" width="8.88671875" style="44"/>
  </cols>
  <sheetData>
    <row r="1" spans="1:15" ht="16.5" customHeight="1" thickBot="1" x14ac:dyDescent="0.2"/>
    <row r="2" spans="1:15" s="27" customFormat="1" ht="24" customHeight="1" thickBot="1" x14ac:dyDescent="0.2">
      <c r="B2" s="28" t="s">
        <v>179</v>
      </c>
      <c r="C2" s="582" t="str">
        <f>표지!$D$4</f>
        <v>xxx 운용사</v>
      </c>
      <c r="D2" s="583"/>
      <c r="E2" s="30" t="s">
        <v>178</v>
      </c>
      <c r="F2" s="582" t="s">
        <v>372</v>
      </c>
      <c r="G2" s="591"/>
      <c r="H2" s="583"/>
      <c r="J2" s="455"/>
    </row>
    <row r="3" spans="1:15" ht="14.25" customHeight="1" x14ac:dyDescent="0.15">
      <c r="B3" s="33"/>
      <c r="C3" s="45"/>
    </row>
    <row r="4" spans="1:15" ht="18" customHeight="1" x14ac:dyDescent="0.15">
      <c r="A4" s="46"/>
      <c r="B4" s="157" t="s">
        <v>102</v>
      </c>
      <c r="C4" s="426"/>
      <c r="D4" s="426"/>
      <c r="E4" s="426"/>
      <c r="F4" s="47"/>
      <c r="G4" s="47"/>
      <c r="H4" s="47"/>
      <c r="I4" s="47"/>
      <c r="J4" s="47"/>
      <c r="K4" s="47"/>
      <c r="L4" s="47"/>
      <c r="M4" s="48"/>
      <c r="N4" s="96"/>
      <c r="O4" s="44"/>
    </row>
    <row r="5" spans="1:15" ht="18" customHeight="1" x14ac:dyDescent="0.15">
      <c r="A5" s="46"/>
      <c r="B5" s="51" t="s">
        <v>363</v>
      </c>
      <c r="C5" s="317"/>
      <c r="D5" s="317"/>
      <c r="E5" s="317"/>
      <c r="F5" s="49"/>
      <c r="G5" s="49"/>
      <c r="H5" s="49"/>
      <c r="I5" s="49"/>
      <c r="J5" s="49"/>
      <c r="K5" s="49"/>
      <c r="L5" s="49"/>
      <c r="M5" s="50"/>
      <c r="N5" s="96"/>
      <c r="O5" s="44"/>
    </row>
    <row r="6" spans="1:15" ht="18" customHeight="1" x14ac:dyDescent="0.15">
      <c r="B6" s="51" t="s">
        <v>213</v>
      </c>
      <c r="C6" s="317"/>
      <c r="D6" s="317"/>
      <c r="E6" s="317"/>
      <c r="F6" s="49"/>
      <c r="G6" s="49"/>
      <c r="H6" s="49"/>
      <c r="I6" s="49"/>
      <c r="J6" s="49"/>
      <c r="K6" s="49"/>
      <c r="L6" s="49"/>
      <c r="M6" s="50"/>
      <c r="N6" s="96"/>
      <c r="O6" s="44"/>
    </row>
    <row r="7" spans="1:15" ht="18" customHeight="1" x14ac:dyDescent="0.15">
      <c r="B7" s="51" t="s">
        <v>302</v>
      </c>
      <c r="C7" s="317"/>
      <c r="D7" s="317"/>
      <c r="E7" s="317"/>
      <c r="F7" s="49"/>
      <c r="G7" s="49"/>
      <c r="H7" s="49"/>
      <c r="I7" s="49"/>
      <c r="J7" s="49"/>
      <c r="K7" s="49"/>
      <c r="L7" s="49"/>
      <c r="M7" s="50"/>
      <c r="N7" s="96"/>
      <c r="O7" s="44"/>
    </row>
    <row r="8" spans="1:15" s="99" customFormat="1" ht="18" customHeight="1" x14ac:dyDescent="0.15">
      <c r="B8" s="428" t="s">
        <v>201</v>
      </c>
      <c r="C8" s="427"/>
      <c r="D8" s="427"/>
      <c r="E8" s="427"/>
      <c r="F8" s="274"/>
      <c r="G8" s="274"/>
      <c r="H8" s="274"/>
      <c r="I8" s="274"/>
      <c r="J8" s="275"/>
      <c r="K8" s="274"/>
      <c r="L8" s="274"/>
      <c r="M8" s="276"/>
      <c r="N8" s="96"/>
    </row>
    <row r="9" spans="1:15" s="99" customFormat="1" ht="18" customHeight="1" x14ac:dyDescent="0.15">
      <c r="B9" s="33"/>
      <c r="C9" s="457"/>
      <c r="D9" s="457"/>
      <c r="E9" s="457"/>
      <c r="F9" s="33"/>
      <c r="G9" s="33"/>
      <c r="H9" s="33"/>
      <c r="I9" s="33"/>
      <c r="J9" s="458"/>
      <c r="K9" s="33"/>
      <c r="L9" s="33"/>
      <c r="M9" s="33"/>
      <c r="N9" s="33"/>
      <c r="O9" s="96"/>
    </row>
    <row r="10" spans="1:15" s="99" customFormat="1" ht="18" customHeight="1" thickBot="1" x14ac:dyDescent="0.2">
      <c r="B10" s="70"/>
      <c r="C10" s="70"/>
      <c r="D10" s="70"/>
      <c r="E10" s="70"/>
      <c r="F10" s="70"/>
      <c r="G10" s="70"/>
      <c r="H10" s="70"/>
      <c r="I10" s="70"/>
      <c r="J10" s="70"/>
      <c r="K10" s="70"/>
      <c r="L10" s="112"/>
      <c r="M10" s="112" t="s">
        <v>149</v>
      </c>
      <c r="N10" s="33"/>
      <c r="O10" s="96"/>
    </row>
    <row r="11" spans="1:15" s="99" customFormat="1" ht="27" x14ac:dyDescent="0.15">
      <c r="B11" s="127" t="s">
        <v>33</v>
      </c>
      <c r="C11" s="128" t="s">
        <v>36</v>
      </c>
      <c r="D11" s="128" t="s">
        <v>300</v>
      </c>
      <c r="E11" s="128" t="s">
        <v>408</v>
      </c>
      <c r="F11" s="128" t="s">
        <v>114</v>
      </c>
      <c r="G11" s="128" t="s">
        <v>37</v>
      </c>
      <c r="H11" s="128" t="s">
        <v>127</v>
      </c>
      <c r="I11" s="128" t="s">
        <v>188</v>
      </c>
      <c r="J11" s="128" t="s">
        <v>38</v>
      </c>
      <c r="K11" s="128" t="s">
        <v>39</v>
      </c>
      <c r="L11" s="128" t="s">
        <v>409</v>
      </c>
      <c r="M11" s="129" t="s">
        <v>110</v>
      </c>
      <c r="N11" s="33"/>
      <c r="O11" s="96"/>
    </row>
    <row r="12" spans="1:15" s="99" customFormat="1" ht="18" customHeight="1" x14ac:dyDescent="0.15">
      <c r="B12" s="244" t="s">
        <v>24</v>
      </c>
      <c r="C12" s="113" t="s">
        <v>97</v>
      </c>
      <c r="D12" s="63">
        <v>40179</v>
      </c>
      <c r="E12" s="63">
        <v>43465</v>
      </c>
      <c r="F12" s="188">
        <v>25000</v>
      </c>
      <c r="G12" s="188"/>
      <c r="H12" s="188">
        <v>18000</v>
      </c>
      <c r="I12" s="188"/>
      <c r="J12" s="188">
        <f>I12-G12</f>
        <v>0</v>
      </c>
      <c r="K12" s="190" t="e">
        <f>I12/G12</f>
        <v>#DIV/0!</v>
      </c>
      <c r="L12" s="191"/>
      <c r="M12" s="205" t="s">
        <v>118</v>
      </c>
      <c r="N12" s="33"/>
      <c r="O12" s="96"/>
    </row>
    <row r="13" spans="1:15" s="99" customFormat="1" ht="18" customHeight="1" x14ac:dyDescent="0.15">
      <c r="B13" s="244" t="s">
        <v>25</v>
      </c>
      <c r="C13" s="113" t="s">
        <v>98</v>
      </c>
      <c r="D13" s="63">
        <v>40179</v>
      </c>
      <c r="E13" s="63">
        <v>43465</v>
      </c>
      <c r="F13" s="188">
        <v>25000</v>
      </c>
      <c r="G13" s="188"/>
      <c r="H13" s="188">
        <v>18000</v>
      </c>
      <c r="I13" s="188"/>
      <c r="J13" s="188">
        <f>I13-G13</f>
        <v>0</v>
      </c>
      <c r="K13" s="190" t="e">
        <f>I13/G13</f>
        <v>#DIV/0!</v>
      </c>
      <c r="L13" s="191"/>
      <c r="M13" s="205" t="s">
        <v>118</v>
      </c>
      <c r="N13" s="33"/>
      <c r="O13" s="96"/>
    </row>
    <row r="14" spans="1:15" s="99" customFormat="1" ht="18" customHeight="1" x14ac:dyDescent="0.15">
      <c r="B14" s="244" t="s">
        <v>26</v>
      </c>
      <c r="C14" s="113" t="s">
        <v>101</v>
      </c>
      <c r="D14" s="63">
        <v>40179</v>
      </c>
      <c r="E14" s="63">
        <v>43465</v>
      </c>
      <c r="F14" s="188">
        <v>25000</v>
      </c>
      <c r="G14" s="188"/>
      <c r="H14" s="188">
        <v>18000</v>
      </c>
      <c r="I14" s="188"/>
      <c r="J14" s="188">
        <f>I14-G14</f>
        <v>0</v>
      </c>
      <c r="K14" s="190" t="e">
        <f>I14/G14</f>
        <v>#DIV/0!</v>
      </c>
      <c r="L14" s="191"/>
      <c r="M14" s="205" t="s">
        <v>119</v>
      </c>
      <c r="N14" s="33"/>
      <c r="O14" s="96"/>
    </row>
    <row r="15" spans="1:15" s="99" customFormat="1" ht="18" customHeight="1" thickBot="1" x14ac:dyDescent="0.2">
      <c r="B15" s="130" t="s">
        <v>27</v>
      </c>
      <c r="C15" s="195" t="s">
        <v>97</v>
      </c>
      <c r="D15" s="206">
        <v>37622</v>
      </c>
      <c r="E15" s="206">
        <v>40543</v>
      </c>
      <c r="F15" s="207">
        <v>25000</v>
      </c>
      <c r="G15" s="207"/>
      <c r="H15" s="207">
        <v>18000</v>
      </c>
      <c r="I15" s="207"/>
      <c r="J15" s="207">
        <f>I15-G15</f>
        <v>0</v>
      </c>
      <c r="K15" s="208" t="e">
        <f>I15/G15</f>
        <v>#DIV/0!</v>
      </c>
      <c r="L15" s="209"/>
      <c r="M15" s="210" t="s">
        <v>118</v>
      </c>
      <c r="N15" s="33"/>
      <c r="O15" s="96"/>
    </row>
    <row r="16" spans="1:15" s="99" customFormat="1" ht="18" customHeight="1" x14ac:dyDescent="0.15">
      <c r="B16" s="33"/>
      <c r="C16" s="457"/>
      <c r="D16" s="457"/>
      <c r="E16" s="457"/>
      <c r="F16" s="33"/>
      <c r="G16" s="33"/>
      <c r="H16" s="33"/>
      <c r="I16" s="33"/>
      <c r="J16" s="458"/>
      <c r="K16" s="33"/>
      <c r="L16" s="33"/>
      <c r="M16" s="33"/>
      <c r="N16" s="33"/>
      <c r="O16" s="96"/>
    </row>
    <row r="17" spans="2:15" s="99" customFormat="1" ht="18" customHeight="1" x14ac:dyDescent="0.15">
      <c r="B17" s="33"/>
      <c r="C17" s="457"/>
      <c r="D17" s="457"/>
      <c r="E17" s="457"/>
      <c r="F17" s="33"/>
      <c r="G17" s="33"/>
      <c r="H17" s="33"/>
      <c r="I17" s="33"/>
      <c r="J17" s="458"/>
      <c r="K17" s="33"/>
      <c r="L17" s="33"/>
      <c r="M17" s="33"/>
      <c r="N17" s="33"/>
      <c r="O17" s="96"/>
    </row>
    <row r="18" spans="2:15" s="99" customFormat="1" ht="18" customHeight="1" x14ac:dyDescent="0.15">
      <c r="B18" s="33"/>
      <c r="C18" s="457"/>
      <c r="D18" s="457"/>
      <c r="E18" s="457"/>
      <c r="F18" s="33"/>
      <c r="G18" s="33"/>
      <c r="H18" s="33"/>
      <c r="I18" s="33"/>
      <c r="J18" s="458"/>
      <c r="K18" s="33"/>
      <c r="L18" s="33"/>
      <c r="M18" s="33"/>
      <c r="N18" s="33"/>
      <c r="O18" s="96"/>
    </row>
  </sheetData>
  <mergeCells count="2">
    <mergeCell ref="C2:D2"/>
    <mergeCell ref="F2:H2"/>
  </mergeCells>
  <phoneticPr fontId="4" type="noConversion"/>
  <printOptions horizontalCentered="1"/>
  <pageMargins left="0.39370078740157483" right="0.39370078740157483" top="0.39370078740157483" bottom="0.39370078740157483" header="0.31496062992125984" footer="0.31496062992125984"/>
  <pageSetup paperSize="9" scale="86" fitToHeight="0" orientation="landscape" r:id="rId1"/>
  <headerFooter alignWithMargins="0">
    <oddFooter>&amp;C2-3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0AA14FC-06C8-4B78-9950-E1A2BE6A18DC}">
          <x14:formula1>
            <xm:f>콤보박스!$A$18:$A$24</xm:f>
          </x14:formula1>
          <xm:sqref>C12:C15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E1A6AF-EF10-42C4-AE70-0A86B4903572}">
  <sheetPr>
    <tabColor theme="9" tint="0.59999389629810485"/>
    <pageSetUpPr fitToPage="1"/>
  </sheetPr>
  <dimension ref="A1:O34"/>
  <sheetViews>
    <sheetView showGridLines="0" view="pageBreakPreview" zoomScaleNormal="100" zoomScaleSheetLayoutView="100" workbookViewId="0">
      <selection activeCell="F20" sqref="F20"/>
    </sheetView>
  </sheetViews>
  <sheetFormatPr defaultColWidth="8.88671875" defaultRowHeight="13.5" x14ac:dyDescent="0.15"/>
  <cols>
    <col min="1" max="1" width="2.21875" style="44" customWidth="1"/>
    <col min="2" max="2" width="19.21875" style="44" customWidth="1"/>
    <col min="3" max="4" width="11.5546875" style="44" customWidth="1"/>
    <col min="5" max="5" width="10" style="44" bestFit="1" customWidth="1"/>
    <col min="6" max="9" width="10.21875" style="44" customWidth="1"/>
    <col min="10" max="10" width="11.77734375" style="44" customWidth="1"/>
    <col min="11" max="11" width="35.88671875" style="44" customWidth="1"/>
    <col min="12" max="12" width="13.77734375" style="44" customWidth="1"/>
    <col min="13" max="13" width="15" style="44" customWidth="1"/>
    <col min="14" max="14" width="7.77734375" style="44" customWidth="1"/>
    <col min="15" max="15" width="7.109375" style="96" bestFit="1" customWidth="1"/>
    <col min="16" max="18" width="11.33203125" style="44" customWidth="1"/>
    <col min="19" max="16384" width="8.88671875" style="44"/>
  </cols>
  <sheetData>
    <row r="1" spans="1:15" ht="16.5" customHeight="1" thickBot="1" x14ac:dyDescent="0.2"/>
    <row r="2" spans="1:15" s="27" customFormat="1" ht="24" customHeight="1" thickBot="1" x14ac:dyDescent="0.2">
      <c r="B2" s="28" t="s">
        <v>2</v>
      </c>
      <c r="C2" s="582" t="str">
        <f>표지!$D$4</f>
        <v>xxx 운용사</v>
      </c>
      <c r="D2" s="591"/>
      <c r="E2" s="583"/>
      <c r="F2" s="30" t="s">
        <v>178</v>
      </c>
      <c r="G2" s="582" t="s">
        <v>437</v>
      </c>
      <c r="H2" s="591"/>
      <c r="I2" s="583"/>
      <c r="J2" s="513"/>
      <c r="K2" s="514"/>
      <c r="L2" s="513"/>
      <c r="M2" s="513"/>
    </row>
    <row r="3" spans="1:15" ht="14.25" customHeight="1" x14ac:dyDescent="0.15">
      <c r="B3" s="33"/>
      <c r="C3" s="45"/>
      <c r="D3" s="45"/>
      <c r="E3" s="49"/>
      <c r="F3" s="49"/>
      <c r="G3" s="49"/>
      <c r="H3" s="49"/>
      <c r="I3" s="49"/>
      <c r="J3" s="49"/>
      <c r="K3" s="49"/>
      <c r="L3" s="49"/>
      <c r="M3" s="49"/>
    </row>
    <row r="4" spans="1:15" ht="18" customHeight="1" x14ac:dyDescent="0.15">
      <c r="A4" s="46"/>
      <c r="B4" s="157" t="s">
        <v>5</v>
      </c>
      <c r="C4" s="426"/>
      <c r="D4" s="426"/>
      <c r="E4" s="426"/>
      <c r="F4" s="426"/>
      <c r="G4" s="47"/>
      <c r="H4" s="47"/>
      <c r="I4" s="47"/>
      <c r="J4" s="47"/>
      <c r="K4" s="47"/>
      <c r="L4" s="47"/>
      <c r="M4" s="48"/>
      <c r="N4" s="96"/>
      <c r="O4" s="44"/>
    </row>
    <row r="5" spans="1:15" ht="18" customHeight="1" x14ac:dyDescent="0.15">
      <c r="A5" s="46"/>
      <c r="B5" s="109" t="s">
        <v>483</v>
      </c>
      <c r="C5" s="317"/>
      <c r="D5" s="317"/>
      <c r="E5" s="317"/>
      <c r="F5" s="317"/>
      <c r="G5" s="49"/>
      <c r="H5" s="49"/>
      <c r="I5" s="49"/>
      <c r="J5" s="49"/>
      <c r="K5" s="49"/>
      <c r="L5" s="49"/>
      <c r="M5" s="50"/>
      <c r="N5" s="96"/>
      <c r="O5" s="44"/>
    </row>
    <row r="6" spans="1:15" ht="18" customHeight="1" x14ac:dyDescent="0.15">
      <c r="A6" s="46"/>
      <c r="B6" s="51" t="s">
        <v>213</v>
      </c>
      <c r="C6" s="317"/>
      <c r="D6" s="317"/>
      <c r="E6" s="317"/>
      <c r="F6" s="317"/>
      <c r="G6" s="49"/>
      <c r="H6" s="49"/>
      <c r="I6" s="49"/>
      <c r="J6" s="49"/>
      <c r="K6" s="49"/>
      <c r="L6" s="49"/>
      <c r="M6" s="50"/>
      <c r="N6" s="96"/>
      <c r="O6" s="44"/>
    </row>
    <row r="7" spans="1:15" ht="18" customHeight="1" x14ac:dyDescent="0.15">
      <c r="A7" s="46"/>
      <c r="B7" s="51" t="s">
        <v>220</v>
      </c>
      <c r="C7" s="317"/>
      <c r="D7" s="317"/>
      <c r="E7" s="317"/>
      <c r="F7" s="317"/>
      <c r="G7" s="49"/>
      <c r="H7" s="49"/>
      <c r="I7" s="49"/>
      <c r="J7" s="49"/>
      <c r="K7" s="49"/>
      <c r="L7" s="49"/>
      <c r="M7" s="50"/>
      <c r="N7" s="96"/>
      <c r="O7" s="44"/>
    </row>
    <row r="8" spans="1:15" ht="18" customHeight="1" x14ac:dyDescent="0.15">
      <c r="A8" s="46"/>
      <c r="B8" s="51" t="s">
        <v>482</v>
      </c>
      <c r="C8" s="317"/>
      <c r="D8" s="317"/>
      <c r="E8" s="317"/>
      <c r="F8" s="317"/>
      <c r="G8" s="49"/>
      <c r="H8" s="49"/>
      <c r="I8" s="49"/>
      <c r="J8" s="49"/>
      <c r="K8" s="49"/>
      <c r="L8" s="49"/>
      <c r="M8" s="50"/>
      <c r="N8" s="96"/>
      <c r="O8" s="44"/>
    </row>
    <row r="9" spans="1:15" ht="18" customHeight="1" x14ac:dyDescent="0.15">
      <c r="A9" s="46"/>
      <c r="B9" s="51" t="s">
        <v>511</v>
      </c>
      <c r="C9" s="317"/>
      <c r="D9" s="317"/>
      <c r="E9" s="317"/>
      <c r="F9" s="317"/>
      <c r="G9" s="49"/>
      <c r="H9" s="49"/>
      <c r="I9" s="49"/>
      <c r="J9" s="49"/>
      <c r="K9" s="49"/>
      <c r="L9" s="49"/>
      <c r="M9" s="50"/>
      <c r="N9" s="96"/>
      <c r="O9" s="44"/>
    </row>
    <row r="10" spans="1:15" ht="18" customHeight="1" x14ac:dyDescent="0.15">
      <c r="A10" s="46"/>
      <c r="B10" s="109" t="s">
        <v>351</v>
      </c>
      <c r="C10" s="317"/>
      <c r="D10" s="317"/>
      <c r="E10" s="317"/>
      <c r="F10" s="317"/>
      <c r="G10" s="49"/>
      <c r="H10" s="49"/>
      <c r="I10" s="49"/>
      <c r="J10" s="49"/>
      <c r="K10" s="49"/>
      <c r="L10" s="49"/>
      <c r="M10" s="50"/>
      <c r="N10" s="96"/>
      <c r="O10" s="44"/>
    </row>
    <row r="11" spans="1:15" ht="18" customHeight="1" x14ac:dyDescent="0.15">
      <c r="A11" s="46"/>
      <c r="B11" s="109" t="s">
        <v>510</v>
      </c>
      <c r="C11" s="317"/>
      <c r="D11" s="317"/>
      <c r="E11" s="317"/>
      <c r="F11" s="317"/>
      <c r="G11" s="49"/>
      <c r="H11" s="49"/>
      <c r="I11" s="49"/>
      <c r="J11" s="49"/>
      <c r="K11" s="49"/>
      <c r="L11" s="49"/>
      <c r="M11" s="50"/>
      <c r="N11" s="96"/>
      <c r="O11" s="44"/>
    </row>
    <row r="12" spans="1:15" ht="18" customHeight="1" x14ac:dyDescent="0.15">
      <c r="A12" s="46"/>
      <c r="B12" s="109" t="s">
        <v>382</v>
      </c>
      <c r="C12" s="317"/>
      <c r="D12" s="317"/>
      <c r="E12" s="317"/>
      <c r="F12" s="317"/>
      <c r="G12" s="49"/>
      <c r="H12" s="49"/>
      <c r="I12" s="49"/>
      <c r="J12" s="49"/>
      <c r="K12" s="49"/>
      <c r="L12" s="49"/>
      <c r="M12" s="50"/>
      <c r="N12" s="96"/>
      <c r="O12" s="44"/>
    </row>
    <row r="13" spans="1:15" ht="18" customHeight="1" x14ac:dyDescent="0.15">
      <c r="A13" s="46"/>
      <c r="B13" s="51" t="s">
        <v>448</v>
      </c>
      <c r="C13" s="317"/>
      <c r="D13" s="317"/>
      <c r="E13" s="317"/>
      <c r="F13" s="317"/>
      <c r="G13" s="49"/>
      <c r="H13" s="49"/>
      <c r="I13" s="49"/>
      <c r="J13" s="49"/>
      <c r="K13" s="49"/>
      <c r="L13" s="49"/>
      <c r="M13" s="50"/>
      <c r="N13" s="96"/>
      <c r="O13" s="44"/>
    </row>
    <row r="14" spans="1:15" ht="18" customHeight="1" x14ac:dyDescent="0.15">
      <c r="A14" s="46"/>
      <c r="B14" s="51" t="s">
        <v>447</v>
      </c>
      <c r="C14" s="317"/>
      <c r="D14" s="317"/>
      <c r="E14" s="317"/>
      <c r="F14" s="317"/>
      <c r="G14" s="49"/>
      <c r="H14" s="49"/>
      <c r="I14" s="49"/>
      <c r="J14" s="49"/>
      <c r="K14" s="49"/>
      <c r="L14" s="49"/>
      <c r="M14" s="50"/>
      <c r="N14" s="96"/>
      <c r="O14" s="44"/>
    </row>
    <row r="15" spans="1:15" s="99" customFormat="1" ht="18" customHeight="1" x14ac:dyDescent="0.15">
      <c r="B15" s="428" t="s">
        <v>201</v>
      </c>
      <c r="C15" s="427"/>
      <c r="D15" s="427"/>
      <c r="E15" s="427"/>
      <c r="F15" s="427"/>
      <c r="G15" s="274"/>
      <c r="H15" s="274"/>
      <c r="I15" s="274"/>
      <c r="J15" s="274"/>
      <c r="K15" s="275"/>
      <c r="L15" s="274"/>
      <c r="M15" s="276"/>
      <c r="N15" s="96"/>
    </row>
    <row r="16" spans="1:15" s="99" customFormat="1" ht="18" customHeight="1" x14ac:dyDescent="0.15">
      <c r="B16" s="33"/>
      <c r="C16" s="457"/>
      <c r="D16" s="457"/>
      <c r="E16" s="457"/>
      <c r="F16" s="457"/>
      <c r="G16" s="33"/>
      <c r="H16" s="33"/>
      <c r="I16" s="33"/>
      <c r="J16" s="33"/>
      <c r="K16" s="458"/>
      <c r="L16" s="33"/>
      <c r="M16" s="33"/>
      <c r="N16" s="33"/>
      <c r="O16" s="96"/>
    </row>
    <row r="17" spans="2:15" s="99" customFormat="1" ht="18" customHeight="1" thickBot="1" x14ac:dyDescent="0.2">
      <c r="B17" s="107"/>
      <c r="C17" s="107"/>
      <c r="D17" s="107"/>
      <c r="E17" s="107"/>
      <c r="F17" s="107"/>
      <c r="G17" s="107"/>
      <c r="H17" s="107"/>
      <c r="I17" s="107"/>
      <c r="J17" s="107"/>
      <c r="K17" s="107"/>
      <c r="L17" s="107"/>
      <c r="M17" s="515" t="s">
        <v>440</v>
      </c>
      <c r="N17" s="33"/>
      <c r="O17" s="96"/>
    </row>
    <row r="18" spans="2:15" s="99" customFormat="1" x14ac:dyDescent="0.15">
      <c r="B18" s="600" t="s">
        <v>438</v>
      </c>
      <c r="C18" s="595" t="s">
        <v>230</v>
      </c>
      <c r="D18" s="602" t="s">
        <v>439</v>
      </c>
      <c r="E18" s="602" t="s">
        <v>78</v>
      </c>
      <c r="F18" s="602" t="s">
        <v>79</v>
      </c>
      <c r="G18" s="595" t="s">
        <v>204</v>
      </c>
      <c r="H18" s="595" t="s">
        <v>205</v>
      </c>
      <c r="I18" s="592" t="s">
        <v>76</v>
      </c>
      <c r="J18" s="592"/>
      <c r="K18" s="592"/>
      <c r="L18" s="592" t="s">
        <v>81</v>
      </c>
      <c r="M18" s="598" t="s">
        <v>82</v>
      </c>
      <c r="N18" s="33"/>
      <c r="O18" s="96"/>
    </row>
    <row r="19" spans="2:15" s="99" customFormat="1" x14ac:dyDescent="0.15">
      <c r="B19" s="601"/>
      <c r="C19" s="597"/>
      <c r="D19" s="603"/>
      <c r="E19" s="603"/>
      <c r="F19" s="603"/>
      <c r="G19" s="596"/>
      <c r="H19" s="596"/>
      <c r="I19" s="255" t="s">
        <v>151</v>
      </c>
      <c r="J19" s="315" t="s">
        <v>219</v>
      </c>
      <c r="K19" s="257" t="s">
        <v>305</v>
      </c>
      <c r="L19" s="596"/>
      <c r="M19" s="599"/>
      <c r="N19" s="33"/>
      <c r="O19" s="96"/>
    </row>
    <row r="20" spans="2:15" s="99" customFormat="1" ht="18" customHeight="1" x14ac:dyDescent="0.15">
      <c r="B20" s="223" t="s">
        <v>83</v>
      </c>
      <c r="C20" s="248">
        <f>(H20+J20)/G20</f>
        <v>1.5</v>
      </c>
      <c r="D20" s="113" t="s">
        <v>441</v>
      </c>
      <c r="E20" s="252" t="s">
        <v>364</v>
      </c>
      <c r="F20" s="252" t="s">
        <v>365</v>
      </c>
      <c r="G20" s="170">
        <v>1000</v>
      </c>
      <c r="H20" s="170">
        <v>0</v>
      </c>
      <c r="I20" s="170">
        <v>1000</v>
      </c>
      <c r="J20" s="170">
        <v>1500</v>
      </c>
      <c r="K20" s="66" t="s">
        <v>450</v>
      </c>
      <c r="L20" s="62" t="s">
        <v>84</v>
      </c>
      <c r="M20" s="224" t="s">
        <v>85</v>
      </c>
      <c r="N20" s="33"/>
      <c r="O20" s="96"/>
    </row>
    <row r="21" spans="2:15" s="99" customFormat="1" ht="18" customHeight="1" x14ac:dyDescent="0.15">
      <c r="B21" s="223" t="s">
        <v>86</v>
      </c>
      <c r="C21" s="248">
        <f t="shared" ref="C21:C31" si="0">(H21+J21)/G21</f>
        <v>1.75</v>
      </c>
      <c r="D21" s="113" t="s">
        <v>442</v>
      </c>
      <c r="E21" s="252" t="s">
        <v>364</v>
      </c>
      <c r="F21" s="252" t="s">
        <v>365</v>
      </c>
      <c r="G21" s="170">
        <v>4000</v>
      </c>
      <c r="H21" s="170">
        <v>7000</v>
      </c>
      <c r="I21" s="170">
        <v>0</v>
      </c>
      <c r="J21" s="170">
        <v>0</v>
      </c>
      <c r="K21" s="66"/>
      <c r="L21" s="62" t="s">
        <v>84</v>
      </c>
      <c r="M21" s="224" t="s">
        <v>87</v>
      </c>
      <c r="N21" s="33"/>
      <c r="O21" s="96"/>
    </row>
    <row r="22" spans="2:15" s="99" customFormat="1" ht="18" customHeight="1" x14ac:dyDescent="0.15">
      <c r="B22" s="223" t="s">
        <v>88</v>
      </c>
      <c r="C22" s="248">
        <f>(H22+J22)/G22</f>
        <v>0.625</v>
      </c>
      <c r="D22" s="113" t="s">
        <v>443</v>
      </c>
      <c r="E22" s="63"/>
      <c r="F22" s="63"/>
      <c r="G22" s="170">
        <v>4000</v>
      </c>
      <c r="H22" s="170">
        <v>2000</v>
      </c>
      <c r="I22" s="170">
        <v>2000</v>
      </c>
      <c r="J22" s="170">
        <v>500</v>
      </c>
      <c r="K22" s="66" t="s">
        <v>217</v>
      </c>
      <c r="L22" s="62" t="s">
        <v>89</v>
      </c>
      <c r="M22" s="224" t="s">
        <v>107</v>
      </c>
      <c r="N22" s="33"/>
      <c r="O22" s="96"/>
    </row>
    <row r="23" spans="2:15" s="99" customFormat="1" ht="18" customHeight="1" x14ac:dyDescent="0.15">
      <c r="B23" s="223"/>
      <c r="C23" s="248" t="e">
        <f t="shared" si="0"/>
        <v>#DIV/0!</v>
      </c>
      <c r="D23" s="113" t="s">
        <v>444</v>
      </c>
      <c r="E23" s="63"/>
      <c r="F23" s="63"/>
      <c r="G23" s="170"/>
      <c r="H23" s="170"/>
      <c r="I23" s="170"/>
      <c r="J23" s="170"/>
      <c r="K23" s="66"/>
      <c r="L23" s="62"/>
      <c r="M23" s="224"/>
      <c r="N23" s="33"/>
      <c r="O23" s="96"/>
    </row>
    <row r="24" spans="2:15" s="99" customFormat="1" ht="18" customHeight="1" x14ac:dyDescent="0.15">
      <c r="B24" s="223"/>
      <c r="C24" s="248" t="e">
        <f t="shared" si="0"/>
        <v>#DIV/0!</v>
      </c>
      <c r="D24" s="113" t="s">
        <v>445</v>
      </c>
      <c r="E24" s="63"/>
      <c r="F24" s="63"/>
      <c r="G24" s="188"/>
      <c r="H24" s="188"/>
      <c r="I24" s="188"/>
      <c r="J24" s="188"/>
      <c r="K24" s="188"/>
      <c r="L24" s="190"/>
      <c r="M24" s="516"/>
      <c r="N24" s="33"/>
      <c r="O24" s="96"/>
    </row>
    <row r="25" spans="2:15" s="99" customFormat="1" ht="18" customHeight="1" x14ac:dyDescent="0.15">
      <c r="B25" s="223"/>
      <c r="C25" s="248" t="e">
        <f t="shared" si="0"/>
        <v>#DIV/0!</v>
      </c>
      <c r="D25" s="113"/>
      <c r="E25" s="63"/>
      <c r="F25" s="63"/>
      <c r="G25" s="188"/>
      <c r="H25" s="188"/>
      <c r="I25" s="188"/>
      <c r="J25" s="188"/>
      <c r="K25" s="188"/>
      <c r="L25" s="190"/>
      <c r="M25" s="516"/>
      <c r="N25" s="33"/>
      <c r="O25" s="96"/>
    </row>
    <row r="26" spans="2:15" s="99" customFormat="1" ht="18" customHeight="1" x14ac:dyDescent="0.15">
      <c r="B26" s="223"/>
      <c r="C26" s="248" t="e">
        <f t="shared" si="0"/>
        <v>#DIV/0!</v>
      </c>
      <c r="D26" s="113"/>
      <c r="E26" s="63"/>
      <c r="F26" s="63"/>
      <c r="G26" s="188"/>
      <c r="H26" s="188"/>
      <c r="I26" s="188"/>
      <c r="J26" s="188"/>
      <c r="K26" s="188"/>
      <c r="L26" s="190"/>
      <c r="M26" s="516"/>
      <c r="N26" s="33"/>
      <c r="O26" s="96"/>
    </row>
    <row r="27" spans="2:15" s="99" customFormat="1" ht="18" customHeight="1" x14ac:dyDescent="0.15">
      <c r="B27" s="223"/>
      <c r="C27" s="248" t="e">
        <f t="shared" si="0"/>
        <v>#DIV/0!</v>
      </c>
      <c r="D27" s="113"/>
      <c r="E27" s="63"/>
      <c r="F27" s="63"/>
      <c r="G27" s="188"/>
      <c r="H27" s="188"/>
      <c r="I27" s="188"/>
      <c r="J27" s="188"/>
      <c r="K27" s="188"/>
      <c r="L27" s="190"/>
      <c r="M27" s="516"/>
      <c r="N27" s="33"/>
      <c r="O27" s="96"/>
    </row>
    <row r="28" spans="2:15" s="99" customFormat="1" ht="18" customHeight="1" x14ac:dyDescent="0.15">
      <c r="B28" s="223"/>
      <c r="C28" s="248" t="e">
        <f t="shared" si="0"/>
        <v>#DIV/0!</v>
      </c>
      <c r="D28" s="113"/>
      <c r="E28" s="63"/>
      <c r="F28" s="63"/>
      <c r="G28" s="188"/>
      <c r="H28" s="188"/>
      <c r="I28" s="188"/>
      <c r="J28" s="188"/>
      <c r="K28" s="188"/>
      <c r="L28" s="190"/>
      <c r="M28" s="516"/>
      <c r="N28" s="33"/>
      <c r="O28" s="96"/>
    </row>
    <row r="29" spans="2:15" s="99" customFormat="1" ht="18" customHeight="1" x14ac:dyDescent="0.15">
      <c r="B29" s="223"/>
      <c r="C29" s="248" t="e">
        <f t="shared" si="0"/>
        <v>#DIV/0!</v>
      </c>
      <c r="D29" s="113"/>
      <c r="E29" s="63"/>
      <c r="F29" s="63"/>
      <c r="G29" s="188"/>
      <c r="H29" s="188"/>
      <c r="I29" s="188"/>
      <c r="J29" s="188"/>
      <c r="K29" s="188"/>
      <c r="L29" s="190"/>
      <c r="M29" s="516"/>
      <c r="N29" s="33"/>
      <c r="O29" s="96"/>
    </row>
    <row r="30" spans="2:15" s="99" customFormat="1" ht="18" customHeight="1" x14ac:dyDescent="0.15">
      <c r="B30" s="223"/>
      <c r="C30" s="248" t="e">
        <f t="shared" si="0"/>
        <v>#DIV/0!</v>
      </c>
      <c r="D30" s="113"/>
      <c r="E30" s="63"/>
      <c r="F30" s="63"/>
      <c r="G30" s="188"/>
      <c r="H30" s="188"/>
      <c r="I30" s="188"/>
      <c r="J30" s="188"/>
      <c r="K30" s="188"/>
      <c r="L30" s="190"/>
      <c r="M30" s="516"/>
      <c r="N30" s="33"/>
      <c r="O30" s="96"/>
    </row>
    <row r="31" spans="2:15" s="99" customFormat="1" ht="18" customHeight="1" thickBot="1" x14ac:dyDescent="0.2">
      <c r="B31" s="130"/>
      <c r="C31" s="517" t="e">
        <f t="shared" si="0"/>
        <v>#DIV/0!</v>
      </c>
      <c r="D31" s="195"/>
      <c r="E31" s="206"/>
      <c r="F31" s="206"/>
      <c r="G31" s="207"/>
      <c r="H31" s="207"/>
      <c r="I31" s="207"/>
      <c r="J31" s="207"/>
      <c r="K31" s="207"/>
      <c r="L31" s="208"/>
      <c r="M31" s="518"/>
      <c r="N31" s="33"/>
      <c r="O31" s="96"/>
    </row>
    <row r="32" spans="2:15" s="99" customFormat="1" ht="18" customHeight="1" x14ac:dyDescent="0.15">
      <c r="B32" s="33"/>
      <c r="C32" s="457"/>
      <c r="D32" s="457"/>
      <c r="E32" s="457"/>
      <c r="F32" s="457"/>
      <c r="G32" s="33"/>
      <c r="H32" s="33"/>
      <c r="I32" s="33"/>
      <c r="J32" s="33"/>
      <c r="K32" s="458"/>
      <c r="L32" s="33"/>
      <c r="M32" s="33"/>
      <c r="N32" s="33"/>
      <c r="O32" s="96"/>
    </row>
    <row r="33" spans="2:15" s="99" customFormat="1" ht="18" customHeight="1" x14ac:dyDescent="0.15">
      <c r="B33" s="33"/>
      <c r="C33" s="457"/>
      <c r="D33" s="457"/>
      <c r="E33" s="457"/>
      <c r="F33" s="457"/>
      <c r="G33" s="33"/>
      <c r="H33" s="33"/>
      <c r="I33" s="33"/>
      <c r="J33" s="33"/>
      <c r="K33" s="458"/>
      <c r="L33" s="33"/>
      <c r="M33" s="33"/>
      <c r="N33" s="33"/>
      <c r="O33" s="96"/>
    </row>
    <row r="34" spans="2:15" s="99" customFormat="1" ht="18" customHeight="1" x14ac:dyDescent="0.15">
      <c r="B34" s="33"/>
      <c r="C34" s="457"/>
      <c r="D34" s="457"/>
      <c r="E34" s="457"/>
      <c r="F34" s="457"/>
      <c r="G34" s="33"/>
      <c r="H34" s="33"/>
      <c r="I34" s="33"/>
      <c r="J34" s="33"/>
      <c r="K34" s="458"/>
      <c r="L34" s="33"/>
      <c r="M34" s="33"/>
      <c r="N34" s="33"/>
      <c r="O34" s="96"/>
    </row>
  </sheetData>
  <mergeCells count="12">
    <mergeCell ref="C2:E2"/>
    <mergeCell ref="G2:I2"/>
    <mergeCell ref="M18:M19"/>
    <mergeCell ref="D18:D19"/>
    <mergeCell ref="E18:E19"/>
    <mergeCell ref="F18:F19"/>
    <mergeCell ref="C18:C19"/>
    <mergeCell ref="B18:B19"/>
    <mergeCell ref="G18:G19"/>
    <mergeCell ref="H18:H19"/>
    <mergeCell ref="I18:K18"/>
    <mergeCell ref="L18:L19"/>
  </mergeCells>
  <phoneticPr fontId="4" type="noConversion"/>
  <printOptions horizontalCentered="1"/>
  <pageMargins left="0.39370078740157483" right="0.39370078740157483" top="0.39370078740157483" bottom="0.39370078740157483" header="0.31496062992125984" footer="0.31496062992125984"/>
  <pageSetup paperSize="9" scale="71" fitToHeight="0" orientation="landscape" r:id="rId1"/>
  <headerFooter alignWithMargins="0">
    <oddFooter>&amp;C2-4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theme="9" tint="-0.499984740745262"/>
    <pageSetUpPr fitToPage="1"/>
  </sheetPr>
  <dimension ref="B1:K27"/>
  <sheetViews>
    <sheetView showGridLines="0" view="pageBreakPreview" zoomScaleNormal="100" zoomScaleSheetLayoutView="100" workbookViewId="0">
      <selection activeCell="H34" sqref="H34"/>
    </sheetView>
  </sheetViews>
  <sheetFormatPr defaultColWidth="8.88671875" defaultRowHeight="12" customHeight="1" x14ac:dyDescent="0.15"/>
  <cols>
    <col min="1" max="1" width="1.33203125" style="79" customWidth="1"/>
    <col min="2" max="2" width="10.6640625" style="79" customWidth="1"/>
    <col min="3" max="3" width="13.5546875" style="79" customWidth="1"/>
    <col min="4" max="4" width="10.6640625" style="79" customWidth="1"/>
    <col min="5" max="5" width="14" style="79" customWidth="1"/>
    <col min="6" max="7" width="9.77734375" style="79" customWidth="1"/>
    <col min="8" max="8" width="36.109375" style="79" customWidth="1"/>
    <col min="9" max="10" width="11.44140625" style="79" bestFit="1" customWidth="1"/>
    <col min="11" max="11" width="8.21875" style="79" bestFit="1" customWidth="1"/>
    <col min="12" max="16384" width="8.88671875" style="79"/>
  </cols>
  <sheetData>
    <row r="1" spans="2:11" ht="12" customHeight="1" thickBot="1" x14ac:dyDescent="0.2"/>
    <row r="2" spans="2:11" s="27" customFormat="1" ht="24" customHeight="1" thickBot="1" x14ac:dyDescent="0.2">
      <c r="B2" s="28" t="s">
        <v>179</v>
      </c>
      <c r="C2" s="582" t="str">
        <f>표지!$D$4</f>
        <v>xxx 운용사</v>
      </c>
      <c r="D2" s="591"/>
      <c r="E2" s="583"/>
      <c r="F2" s="30" t="s">
        <v>178</v>
      </c>
      <c r="G2" s="582" t="s">
        <v>231</v>
      </c>
      <c r="H2" s="591"/>
      <c r="I2" s="583"/>
    </row>
    <row r="3" spans="2:11" ht="12" customHeight="1" x14ac:dyDescent="0.15">
      <c r="B3" s="80"/>
      <c r="C3" s="80"/>
      <c r="D3" s="80"/>
    </row>
    <row r="4" spans="2:11" ht="20.25" customHeight="1" x14ac:dyDescent="0.15">
      <c r="B4" s="157" t="s">
        <v>5</v>
      </c>
      <c r="C4" s="81"/>
      <c r="D4" s="81"/>
      <c r="E4" s="82"/>
      <c r="F4" s="82"/>
      <c r="G4" s="82"/>
      <c r="H4" s="82"/>
      <c r="I4" s="82"/>
      <c r="J4" s="82"/>
      <c r="K4" s="83"/>
    </row>
    <row r="5" spans="2:11" ht="20.25" customHeight="1" x14ac:dyDescent="0.15">
      <c r="B5" s="84" t="s">
        <v>337</v>
      </c>
      <c r="C5" s="80"/>
      <c r="D5" s="80"/>
      <c r="K5" s="85"/>
    </row>
    <row r="6" spans="2:11" ht="20.25" customHeight="1" x14ac:dyDescent="0.15">
      <c r="B6" s="161" t="s">
        <v>243</v>
      </c>
      <c r="C6" s="86"/>
      <c r="D6" s="86"/>
      <c r="E6" s="87"/>
      <c r="F6" s="87"/>
      <c r="G6" s="87"/>
      <c r="H6" s="87"/>
      <c r="I6" s="87"/>
      <c r="J6" s="87"/>
      <c r="K6" s="88"/>
    </row>
    <row r="7" spans="2:11" ht="12" customHeight="1" thickBot="1" x14ac:dyDescent="0.2">
      <c r="B7" s="80"/>
      <c r="C7" s="80"/>
      <c r="D7" s="80"/>
      <c r="K7" s="55"/>
    </row>
    <row r="8" spans="2:11" ht="21.75" customHeight="1" thickBot="1" x14ac:dyDescent="0.2">
      <c r="B8" s="287" t="s">
        <v>93</v>
      </c>
      <c r="C8" s="288" t="s">
        <v>379</v>
      </c>
      <c r="D8" s="192" t="s">
        <v>95</v>
      </c>
      <c r="E8" s="192" t="s">
        <v>62</v>
      </c>
      <c r="F8" s="192" t="s">
        <v>63</v>
      </c>
      <c r="G8" s="192" t="s">
        <v>94</v>
      </c>
      <c r="H8" s="192" t="s">
        <v>321</v>
      </c>
      <c r="I8" s="192" t="s">
        <v>64</v>
      </c>
      <c r="J8" s="192" t="s">
        <v>65</v>
      </c>
      <c r="K8" s="197" t="s">
        <v>246</v>
      </c>
    </row>
    <row r="9" spans="2:11" ht="21.75" customHeight="1" x14ac:dyDescent="0.15">
      <c r="B9" s="277" t="s">
        <v>4</v>
      </c>
      <c r="C9" s="278" t="s">
        <v>232</v>
      </c>
      <c r="D9" s="279" t="s">
        <v>96</v>
      </c>
      <c r="E9" s="280" t="s">
        <v>235</v>
      </c>
      <c r="F9" s="280" t="s">
        <v>66</v>
      </c>
      <c r="G9" s="280" t="s">
        <v>67</v>
      </c>
      <c r="H9" s="280" t="s">
        <v>237</v>
      </c>
      <c r="I9" s="281">
        <v>42005</v>
      </c>
      <c r="J9" s="281">
        <v>44700</v>
      </c>
      <c r="K9" s="306">
        <f>(J9-I9)/365</f>
        <v>7.3835616438356162</v>
      </c>
    </row>
    <row r="10" spans="2:11" ht="21.75" customHeight="1" x14ac:dyDescent="0.15">
      <c r="B10" s="282"/>
      <c r="C10" s="90"/>
      <c r="D10" s="91"/>
      <c r="E10" s="92" t="s">
        <v>236</v>
      </c>
      <c r="F10" s="92" t="s">
        <v>69</v>
      </c>
      <c r="G10" s="92" t="s">
        <v>70</v>
      </c>
      <c r="H10" s="92" t="s">
        <v>71</v>
      </c>
      <c r="I10" s="93">
        <v>40179</v>
      </c>
      <c r="J10" s="93">
        <v>42369</v>
      </c>
      <c r="K10" s="307">
        <f>(J10-I10)/365</f>
        <v>6</v>
      </c>
    </row>
    <row r="11" spans="2:11" ht="21.75" customHeight="1" x14ac:dyDescent="0.15">
      <c r="B11" s="283"/>
      <c r="C11" s="94"/>
      <c r="D11" s="95"/>
      <c r="E11" s="271" t="s">
        <v>72</v>
      </c>
      <c r="F11" s="271" t="s">
        <v>73</v>
      </c>
      <c r="G11" s="271" t="s">
        <v>74</v>
      </c>
      <c r="H11" s="271" t="s">
        <v>75</v>
      </c>
      <c r="I11" s="272">
        <v>35551</v>
      </c>
      <c r="J11" s="272">
        <v>40543</v>
      </c>
      <c r="K11" s="308">
        <f>(J11-I11)/365</f>
        <v>13.676712328767124</v>
      </c>
    </row>
    <row r="12" spans="2:11" ht="21.75" customHeight="1" thickBot="1" x14ac:dyDescent="0.2">
      <c r="B12" s="284"/>
      <c r="C12" s="285"/>
      <c r="D12" s="285"/>
      <c r="E12" s="286" t="s">
        <v>244</v>
      </c>
      <c r="F12" s="286"/>
      <c r="G12" s="286"/>
      <c r="H12" s="286"/>
      <c r="I12" s="286"/>
      <c r="J12" s="286"/>
      <c r="K12" s="305">
        <f>SUM(K9:K11)</f>
        <v>27.06027397260274</v>
      </c>
    </row>
    <row r="13" spans="2:11" ht="6.75" customHeight="1" thickBot="1" x14ac:dyDescent="0.2">
      <c r="K13" s="473"/>
    </row>
    <row r="14" spans="2:11" ht="21.75" customHeight="1" x14ac:dyDescent="0.15">
      <c r="B14" s="277" t="s">
        <v>331</v>
      </c>
      <c r="C14" s="278" t="s">
        <v>233</v>
      </c>
      <c r="D14" s="279" t="s">
        <v>96</v>
      </c>
      <c r="E14" s="280" t="s">
        <v>235</v>
      </c>
      <c r="F14" s="280" t="s">
        <v>66</v>
      </c>
      <c r="G14" s="280" t="s">
        <v>67</v>
      </c>
      <c r="H14" s="280" t="s">
        <v>237</v>
      </c>
      <c r="I14" s="281">
        <v>43831</v>
      </c>
      <c r="J14" s="281">
        <v>44700</v>
      </c>
      <c r="K14" s="306">
        <f>(J14-I14)/365</f>
        <v>2.3808219178082193</v>
      </c>
    </row>
    <row r="15" spans="2:11" ht="21.75" customHeight="1" x14ac:dyDescent="0.15">
      <c r="B15" s="282"/>
      <c r="C15" s="90"/>
      <c r="D15" s="91"/>
      <c r="E15" s="92" t="s">
        <v>235</v>
      </c>
      <c r="F15" s="92" t="s">
        <v>69</v>
      </c>
      <c r="G15" s="92" t="s">
        <v>70</v>
      </c>
      <c r="H15" s="92" t="s">
        <v>71</v>
      </c>
      <c r="I15" s="93">
        <v>42736</v>
      </c>
      <c r="J15" s="93">
        <v>43830</v>
      </c>
      <c r="K15" s="307">
        <f>(J15-I15)/365</f>
        <v>2.9972602739726026</v>
      </c>
    </row>
    <row r="16" spans="2:11" ht="21.75" customHeight="1" x14ac:dyDescent="0.15">
      <c r="B16" s="283"/>
      <c r="C16" s="94"/>
      <c r="D16" s="95"/>
      <c r="E16" s="92" t="s">
        <v>68</v>
      </c>
      <c r="F16" s="92" t="s">
        <v>69</v>
      </c>
      <c r="G16" s="92" t="s">
        <v>70</v>
      </c>
      <c r="H16" s="92" t="s">
        <v>71</v>
      </c>
      <c r="I16" s="93">
        <v>42005</v>
      </c>
      <c r="J16" s="93">
        <v>42735</v>
      </c>
      <c r="K16" s="307">
        <f>(J16-I16)/365</f>
        <v>2</v>
      </c>
    </row>
    <row r="17" spans="2:11" ht="21.75" customHeight="1" x14ac:dyDescent="0.15">
      <c r="B17" s="283"/>
      <c r="C17" s="94"/>
      <c r="D17" s="95"/>
      <c r="E17" s="92" t="s">
        <v>68</v>
      </c>
      <c r="F17" s="92" t="s">
        <v>69</v>
      </c>
      <c r="G17" s="92" t="s">
        <v>70</v>
      </c>
      <c r="H17" s="92" t="s">
        <v>71</v>
      </c>
      <c r="I17" s="93">
        <v>41275</v>
      </c>
      <c r="J17" s="93">
        <v>42004</v>
      </c>
      <c r="K17" s="307">
        <f>(J17-I17)/365</f>
        <v>1.9972602739726026</v>
      </c>
    </row>
    <row r="18" spans="2:11" ht="21.75" customHeight="1" x14ac:dyDescent="0.15">
      <c r="B18" s="292"/>
      <c r="C18" s="293"/>
      <c r="D18" s="294"/>
      <c r="E18" s="295" t="s">
        <v>234</v>
      </c>
      <c r="F18" s="295" t="s">
        <v>73</v>
      </c>
      <c r="G18" s="295" t="s">
        <v>74</v>
      </c>
      <c r="H18" s="295" t="s">
        <v>75</v>
      </c>
      <c r="I18" s="296">
        <v>40179</v>
      </c>
      <c r="J18" s="296">
        <v>41274</v>
      </c>
      <c r="K18" s="308">
        <f>(J18-I18)/365</f>
        <v>3</v>
      </c>
    </row>
    <row r="19" spans="2:11" ht="21.75" customHeight="1" thickBot="1" x14ac:dyDescent="0.2">
      <c r="B19" s="289"/>
      <c r="C19" s="290"/>
      <c r="D19" s="290"/>
      <c r="E19" s="291" t="s">
        <v>244</v>
      </c>
      <c r="F19" s="291"/>
      <c r="G19" s="291"/>
      <c r="H19" s="291"/>
      <c r="I19" s="291"/>
      <c r="J19" s="291"/>
      <c r="K19" s="305">
        <f>SUM(K14:K18)</f>
        <v>12.375342465753423</v>
      </c>
    </row>
    <row r="20" spans="2:11" ht="6.75" customHeight="1" thickBot="1" x14ac:dyDescent="0.2">
      <c r="K20" s="273"/>
    </row>
    <row r="21" spans="2:11" ht="21.75" customHeight="1" x14ac:dyDescent="0.15">
      <c r="B21" s="277" t="s">
        <v>332</v>
      </c>
      <c r="C21" s="278" t="s">
        <v>233</v>
      </c>
      <c r="D21" s="279" t="s">
        <v>96</v>
      </c>
      <c r="E21" s="280" t="s">
        <v>235</v>
      </c>
      <c r="F21" s="280" t="s">
        <v>66</v>
      </c>
      <c r="G21" s="280" t="s">
        <v>240</v>
      </c>
      <c r="H21" s="280" t="s">
        <v>237</v>
      </c>
      <c r="I21" s="281">
        <v>43831</v>
      </c>
      <c r="J21" s="281">
        <v>44700</v>
      </c>
      <c r="K21" s="306">
        <f>(J21-I21)/365</f>
        <v>2.3808219178082193</v>
      </c>
    </row>
    <row r="22" spans="2:11" ht="21.75" customHeight="1" x14ac:dyDescent="0.15">
      <c r="B22" s="283"/>
      <c r="C22" s="94"/>
      <c r="D22" s="95"/>
      <c r="E22" s="92" t="s">
        <v>242</v>
      </c>
      <c r="F22" s="92" t="s">
        <v>69</v>
      </c>
      <c r="G22" s="92" t="s">
        <v>239</v>
      </c>
      <c r="H22" s="92" t="s">
        <v>71</v>
      </c>
      <c r="I22" s="93">
        <v>42736</v>
      </c>
      <c r="J22" s="93">
        <v>43830</v>
      </c>
      <c r="K22" s="307">
        <f>(J22-I22)/365</f>
        <v>2.9972602739726026</v>
      </c>
    </row>
    <row r="23" spans="2:11" ht="21.75" customHeight="1" x14ac:dyDescent="0.15">
      <c r="B23" s="283"/>
      <c r="C23" s="94"/>
      <c r="D23" s="95"/>
      <c r="E23" s="92" t="s">
        <v>242</v>
      </c>
      <c r="F23" s="92" t="s">
        <v>69</v>
      </c>
      <c r="G23" s="92" t="s">
        <v>70</v>
      </c>
      <c r="H23" s="92" t="s">
        <v>71</v>
      </c>
      <c r="I23" s="93">
        <v>42005</v>
      </c>
      <c r="J23" s="93">
        <v>42735</v>
      </c>
      <c r="K23" s="307">
        <f>(J23-I23)/365</f>
        <v>2</v>
      </c>
    </row>
    <row r="24" spans="2:11" ht="21.75" customHeight="1" x14ac:dyDescent="0.15">
      <c r="B24" s="283"/>
      <c r="C24" s="94"/>
      <c r="D24" s="95"/>
      <c r="E24" s="92" t="s">
        <v>242</v>
      </c>
      <c r="F24" s="92" t="s">
        <v>69</v>
      </c>
      <c r="G24" s="92" t="s">
        <v>238</v>
      </c>
      <c r="H24" s="92" t="s">
        <v>71</v>
      </c>
      <c r="I24" s="93">
        <v>41275</v>
      </c>
      <c r="J24" s="93">
        <v>42004</v>
      </c>
      <c r="K24" s="307">
        <f>(J24-I24)/365</f>
        <v>1.9972602739726026</v>
      </c>
    </row>
    <row r="25" spans="2:11" ht="21.75" customHeight="1" x14ac:dyDescent="0.15">
      <c r="B25" s="292"/>
      <c r="C25" s="293"/>
      <c r="D25" s="294"/>
      <c r="E25" s="295" t="s">
        <v>241</v>
      </c>
      <c r="F25" s="295" t="s">
        <v>73</v>
      </c>
      <c r="G25" s="295" t="s">
        <v>74</v>
      </c>
      <c r="H25" s="295" t="s">
        <v>278</v>
      </c>
      <c r="I25" s="296">
        <v>40179</v>
      </c>
      <c r="J25" s="296">
        <v>41274</v>
      </c>
      <c r="K25" s="308">
        <f>(J25-I25)/365</f>
        <v>3</v>
      </c>
    </row>
    <row r="26" spans="2:11" ht="21.75" customHeight="1" thickBot="1" x14ac:dyDescent="0.2">
      <c r="B26" s="289"/>
      <c r="C26" s="290"/>
      <c r="D26" s="290"/>
      <c r="E26" s="291" t="s">
        <v>244</v>
      </c>
      <c r="F26" s="291"/>
      <c r="G26" s="291"/>
      <c r="H26" s="291"/>
      <c r="I26" s="291"/>
      <c r="J26" s="291"/>
      <c r="K26" s="305">
        <f>SUM(K21:K25)</f>
        <v>12.375342465753423</v>
      </c>
    </row>
    <row r="27" spans="2:11" ht="12" customHeight="1" x14ac:dyDescent="0.15">
      <c r="K27" s="273"/>
    </row>
  </sheetData>
  <mergeCells count="2">
    <mergeCell ref="C2:E2"/>
    <mergeCell ref="G2:I2"/>
  </mergeCells>
  <phoneticPr fontId="4" type="noConversion"/>
  <printOptions horizontalCentered="1"/>
  <pageMargins left="0.39370078740157483" right="0.39370078740157483" top="0.39370078740157483" bottom="0.39370078740157483" header="0.31496062992125984" footer="0.31496062992125984"/>
  <pageSetup paperSize="9" scale="89" fitToHeight="0" orientation="landscape" r:id="rId1"/>
  <headerFooter alignWithMargins="0">
    <oddFooter>&amp;C3-1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E00-000000000000}">
          <x14:formula1>
            <xm:f>콤보박스!$A$9:$A$10</xm:f>
          </x14:formula1>
          <xm:sqref>C9 C14 C21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theme="9" tint="0.59999389629810485"/>
    <pageSetUpPr fitToPage="1"/>
  </sheetPr>
  <dimension ref="A1:S56"/>
  <sheetViews>
    <sheetView showGridLines="0" view="pageBreakPreview" zoomScaleNormal="100" zoomScaleSheetLayoutView="100" workbookViewId="0">
      <selection activeCell="E23" sqref="E23"/>
    </sheetView>
  </sheetViews>
  <sheetFormatPr defaultColWidth="8.88671875" defaultRowHeight="13.5" x14ac:dyDescent="0.15"/>
  <cols>
    <col min="1" max="1" width="3.21875" style="44" customWidth="1"/>
    <col min="2" max="2" width="10.6640625" style="44" customWidth="1"/>
    <col min="3" max="5" width="18.21875" style="44" customWidth="1"/>
    <col min="6" max="8" width="10.5546875" style="44" customWidth="1"/>
    <col min="9" max="9" width="10.44140625" style="44" customWidth="1"/>
    <col min="10" max="10" width="9.44140625" style="44" customWidth="1"/>
    <col min="11" max="11" width="7.109375" style="44" bestFit="1" customWidth="1"/>
    <col min="12" max="12" width="5.77734375" style="44" bestFit="1" customWidth="1"/>
    <col min="13" max="13" width="8.5546875" style="44" bestFit="1" customWidth="1"/>
    <col min="14" max="14" width="11.21875" style="44" bestFit="1" customWidth="1"/>
    <col min="15" max="15" width="38.5546875" style="44" customWidth="1"/>
    <col min="16" max="16" width="8.21875" style="44" customWidth="1"/>
    <col min="17" max="17" width="8.109375" style="44" customWidth="1"/>
    <col min="18" max="18" width="8.6640625" style="44" customWidth="1"/>
    <col min="19" max="16384" width="8.88671875" style="44"/>
  </cols>
  <sheetData>
    <row r="1" spans="1:19" ht="16.5" customHeight="1" thickBot="1" x14ac:dyDescent="0.2"/>
    <row r="2" spans="1:19" s="27" customFormat="1" ht="24" customHeight="1" thickBot="1" x14ac:dyDescent="0.2">
      <c r="B2" s="28" t="s">
        <v>179</v>
      </c>
      <c r="C2" s="582" t="str">
        <f>표지!$D$4</f>
        <v>xxx 운용사</v>
      </c>
      <c r="D2" s="583"/>
      <c r="E2" s="30" t="s">
        <v>178</v>
      </c>
      <c r="F2" s="582" t="s">
        <v>245</v>
      </c>
      <c r="G2" s="591"/>
      <c r="H2" s="591"/>
      <c r="I2" s="583"/>
    </row>
    <row r="3" spans="1:19" ht="14.25" customHeight="1" x14ac:dyDescent="0.15">
      <c r="B3" s="33"/>
      <c r="C3" s="45"/>
      <c r="D3" s="45"/>
      <c r="E3" s="45"/>
    </row>
    <row r="4" spans="1:19" x14ac:dyDescent="0.15">
      <c r="A4" s="46"/>
      <c r="B4" s="157" t="s">
        <v>5</v>
      </c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8"/>
      <c r="S4" s="49"/>
    </row>
    <row r="5" spans="1:19" ht="15.75" customHeight="1" x14ac:dyDescent="0.15">
      <c r="A5" s="46"/>
      <c r="B5" s="109" t="s">
        <v>479</v>
      </c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50"/>
      <c r="S5" s="49"/>
    </row>
    <row r="6" spans="1:19" ht="15.75" customHeight="1" x14ac:dyDescent="0.15">
      <c r="A6" s="46"/>
      <c r="B6" s="251" t="s">
        <v>338</v>
      </c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50"/>
      <c r="S6" s="49"/>
    </row>
    <row r="7" spans="1:19" ht="15.75" customHeight="1" x14ac:dyDescent="0.15">
      <c r="A7" s="46"/>
      <c r="B7" s="251" t="s">
        <v>412</v>
      </c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50"/>
      <c r="S7" s="49"/>
    </row>
    <row r="8" spans="1:19" ht="15.75" customHeight="1" x14ac:dyDescent="0.15">
      <c r="B8" s="51" t="s">
        <v>213</v>
      </c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49"/>
      <c r="Q8" s="49"/>
      <c r="R8" s="50"/>
      <c r="S8" s="49"/>
    </row>
    <row r="9" spans="1:19" ht="15.75" customHeight="1" x14ac:dyDescent="0.15">
      <c r="B9" s="51" t="s">
        <v>220</v>
      </c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50"/>
      <c r="S9" s="49"/>
    </row>
    <row r="10" spans="1:19" ht="15.75" customHeight="1" x14ac:dyDescent="0.15">
      <c r="B10" s="51" t="s">
        <v>446</v>
      </c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50"/>
      <c r="S10" s="49"/>
    </row>
    <row r="11" spans="1:19" ht="15.75" customHeight="1" x14ac:dyDescent="0.15">
      <c r="B11" s="51" t="s">
        <v>509</v>
      </c>
      <c r="C11" s="49"/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50"/>
      <c r="S11" s="49"/>
    </row>
    <row r="12" spans="1:19" ht="15.75" customHeight="1" x14ac:dyDescent="0.15">
      <c r="B12" s="109" t="s">
        <v>351</v>
      </c>
      <c r="C12" s="107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50"/>
      <c r="S12" s="49"/>
    </row>
    <row r="13" spans="1:19" ht="15.75" customHeight="1" x14ac:dyDescent="0.15">
      <c r="B13" s="109" t="s">
        <v>510</v>
      </c>
      <c r="C13" s="107"/>
      <c r="D13" s="49"/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50"/>
      <c r="S13" s="49"/>
    </row>
    <row r="14" spans="1:19" ht="15.75" customHeight="1" x14ac:dyDescent="0.15">
      <c r="B14" s="109" t="s">
        <v>382</v>
      </c>
      <c r="C14" s="107"/>
      <c r="D14" s="49"/>
      <c r="E14" s="49"/>
      <c r="F14" s="49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50"/>
      <c r="S14" s="49"/>
    </row>
    <row r="15" spans="1:19" ht="15.75" customHeight="1" x14ac:dyDescent="0.15">
      <c r="B15" s="109" t="s">
        <v>225</v>
      </c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50"/>
      <c r="S15" s="49"/>
    </row>
    <row r="16" spans="1:19" ht="15.75" customHeight="1" x14ac:dyDescent="0.15">
      <c r="B16" s="51" t="s">
        <v>229</v>
      </c>
      <c r="C16" s="49"/>
      <c r="D16" s="107"/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50"/>
      <c r="S16" s="49"/>
    </row>
    <row r="17" spans="2:19" ht="15.75" customHeight="1" x14ac:dyDescent="0.15">
      <c r="B17" s="167" t="s">
        <v>201</v>
      </c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4"/>
      <c r="S17" s="49"/>
    </row>
    <row r="18" spans="2:19" x14ac:dyDescent="0.15">
      <c r="B18" s="37"/>
      <c r="C18" s="49"/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</row>
    <row r="19" spans="2:19" x14ac:dyDescent="0.15">
      <c r="R19" s="56" t="s">
        <v>149</v>
      </c>
    </row>
    <row r="20" spans="2:19" ht="17.25" customHeight="1" x14ac:dyDescent="0.15">
      <c r="B20" s="613" t="s">
        <v>1</v>
      </c>
      <c r="C20" s="615" t="s">
        <v>130</v>
      </c>
      <c r="D20" s="615" t="s">
        <v>247</v>
      </c>
      <c r="E20" s="615" t="s">
        <v>132</v>
      </c>
      <c r="F20" s="606" t="s">
        <v>161</v>
      </c>
      <c r="G20" s="615" t="s">
        <v>230</v>
      </c>
      <c r="H20" s="606" t="s">
        <v>259</v>
      </c>
      <c r="I20" s="606" t="s">
        <v>78</v>
      </c>
      <c r="J20" s="606" t="s">
        <v>79</v>
      </c>
      <c r="K20" s="615" t="s">
        <v>204</v>
      </c>
      <c r="L20" s="615" t="s">
        <v>205</v>
      </c>
      <c r="M20" s="606" t="s">
        <v>76</v>
      </c>
      <c r="N20" s="606"/>
      <c r="O20" s="606"/>
      <c r="P20" s="606" t="s">
        <v>81</v>
      </c>
      <c r="Q20" s="606" t="s">
        <v>82</v>
      </c>
      <c r="R20" s="604" t="s">
        <v>411</v>
      </c>
    </row>
    <row r="21" spans="2:19" ht="19.5" customHeight="1" x14ac:dyDescent="0.15">
      <c r="B21" s="614"/>
      <c r="C21" s="597"/>
      <c r="D21" s="597"/>
      <c r="E21" s="597"/>
      <c r="F21" s="596"/>
      <c r="G21" s="597"/>
      <c r="H21" s="596"/>
      <c r="I21" s="596"/>
      <c r="J21" s="596"/>
      <c r="K21" s="596"/>
      <c r="L21" s="596"/>
      <c r="M21" s="255" t="s">
        <v>151</v>
      </c>
      <c r="N21" s="255" t="s">
        <v>218</v>
      </c>
      <c r="O21" s="257" t="s">
        <v>80</v>
      </c>
      <c r="P21" s="596"/>
      <c r="Q21" s="596"/>
      <c r="R21" s="605"/>
    </row>
    <row r="22" spans="2:19" s="57" customFormat="1" x14ac:dyDescent="0.15">
      <c r="B22" s="58" t="s">
        <v>134</v>
      </c>
      <c r="C22" s="59" t="s">
        <v>60</v>
      </c>
      <c r="D22" s="59" t="s">
        <v>131</v>
      </c>
      <c r="E22" s="61" t="s">
        <v>98</v>
      </c>
      <c r="F22" s="62" t="s">
        <v>83</v>
      </c>
      <c r="G22" s="248">
        <f t="shared" ref="G22:G25" si="0">(L22+N22)/K22</f>
        <v>1.5</v>
      </c>
      <c r="H22" s="248" t="s">
        <v>307</v>
      </c>
      <c r="I22" s="63">
        <v>42370</v>
      </c>
      <c r="J22" s="63">
        <v>43831</v>
      </c>
      <c r="K22" s="170">
        <v>1000</v>
      </c>
      <c r="L22" s="170">
        <v>0</v>
      </c>
      <c r="M22" s="170">
        <v>1000</v>
      </c>
      <c r="N22" s="170">
        <v>1500</v>
      </c>
      <c r="O22" s="66" t="s">
        <v>417</v>
      </c>
      <c r="P22" s="62" t="s">
        <v>254</v>
      </c>
      <c r="Q22" s="62" t="s">
        <v>415</v>
      </c>
      <c r="R22" s="479">
        <v>0.5</v>
      </c>
    </row>
    <row r="23" spans="2:19" s="57" customFormat="1" x14ac:dyDescent="0.15">
      <c r="B23" s="58" t="s">
        <v>133</v>
      </c>
      <c r="C23" s="59" t="s">
        <v>60</v>
      </c>
      <c r="D23" s="59" t="s">
        <v>248</v>
      </c>
      <c r="E23" s="61" t="s">
        <v>98</v>
      </c>
      <c r="F23" s="62" t="s">
        <v>86</v>
      </c>
      <c r="G23" s="248">
        <f t="shared" si="0"/>
        <v>1.75</v>
      </c>
      <c r="H23" s="248" t="s">
        <v>308</v>
      </c>
      <c r="I23" s="63">
        <v>42736</v>
      </c>
      <c r="J23" s="63">
        <v>44197</v>
      </c>
      <c r="K23" s="170">
        <v>4000</v>
      </c>
      <c r="L23" s="170">
        <v>3000</v>
      </c>
      <c r="M23" s="170">
        <v>2000</v>
      </c>
      <c r="N23" s="170">
        <v>4000</v>
      </c>
      <c r="O23" s="66" t="s">
        <v>416</v>
      </c>
      <c r="P23" s="62" t="s">
        <v>254</v>
      </c>
      <c r="Q23" s="62" t="s">
        <v>415</v>
      </c>
      <c r="R23" s="479">
        <v>0.5</v>
      </c>
    </row>
    <row r="24" spans="2:19" s="57" customFormat="1" x14ac:dyDescent="0.15">
      <c r="B24" s="58" t="s">
        <v>134</v>
      </c>
      <c r="C24" s="59" t="s">
        <v>60</v>
      </c>
      <c r="D24" s="59" t="s">
        <v>248</v>
      </c>
      <c r="E24" s="61" t="s">
        <v>98</v>
      </c>
      <c r="F24" s="62" t="s">
        <v>90</v>
      </c>
      <c r="G24" s="248">
        <f t="shared" si="0"/>
        <v>0.625</v>
      </c>
      <c r="H24" s="248" t="s">
        <v>309</v>
      </c>
      <c r="I24" s="63">
        <v>43101</v>
      </c>
      <c r="J24" s="63">
        <v>44562</v>
      </c>
      <c r="K24" s="170">
        <v>4000</v>
      </c>
      <c r="L24" s="170">
        <v>2000</v>
      </c>
      <c r="M24" s="170">
        <v>2000</v>
      </c>
      <c r="N24" s="170">
        <v>500</v>
      </c>
      <c r="O24" s="66" t="s">
        <v>216</v>
      </c>
      <c r="P24" s="62" t="s">
        <v>255</v>
      </c>
      <c r="Q24" s="62" t="s">
        <v>256</v>
      </c>
      <c r="R24" s="479">
        <v>0.3</v>
      </c>
    </row>
    <row r="25" spans="2:19" s="57" customFormat="1" x14ac:dyDescent="0.15">
      <c r="B25" s="58" t="s">
        <v>133</v>
      </c>
      <c r="C25" s="59" t="s">
        <v>250</v>
      </c>
      <c r="D25" s="59" t="s">
        <v>249</v>
      </c>
      <c r="E25" s="61" t="s">
        <v>98</v>
      </c>
      <c r="F25" s="62" t="s">
        <v>92</v>
      </c>
      <c r="G25" s="248">
        <f t="shared" si="0"/>
        <v>1</v>
      </c>
      <c r="H25" s="248" t="s">
        <v>310</v>
      </c>
      <c r="I25" s="63">
        <v>44682</v>
      </c>
      <c r="J25" s="63" t="s">
        <v>381</v>
      </c>
      <c r="K25" s="170">
        <v>3000</v>
      </c>
      <c r="L25" s="170">
        <v>0</v>
      </c>
      <c r="M25" s="170">
        <f>+K25</f>
        <v>3000</v>
      </c>
      <c r="N25" s="170">
        <f>+M25</f>
        <v>3000</v>
      </c>
      <c r="O25" s="66" t="s">
        <v>257</v>
      </c>
      <c r="P25" s="62" t="s">
        <v>258</v>
      </c>
      <c r="Q25" s="62" t="s">
        <v>256</v>
      </c>
      <c r="R25" s="479">
        <v>0.8</v>
      </c>
    </row>
    <row r="26" spans="2:19" s="57" customFormat="1" x14ac:dyDescent="0.15">
      <c r="B26" s="58"/>
      <c r="C26" s="59"/>
      <c r="D26" s="59"/>
      <c r="E26" s="61"/>
      <c r="F26" s="62"/>
      <c r="G26" s="248"/>
      <c r="H26" s="248"/>
      <c r="I26" s="63"/>
      <c r="J26" s="63"/>
      <c r="K26" s="170"/>
      <c r="L26" s="170"/>
      <c r="M26" s="170"/>
      <c r="N26" s="170"/>
      <c r="O26" s="66"/>
      <c r="P26" s="62"/>
      <c r="Q26" s="62"/>
      <c r="R26" s="479"/>
    </row>
    <row r="27" spans="2:19" s="57" customFormat="1" x14ac:dyDescent="0.15">
      <c r="B27" s="58"/>
      <c r="C27" s="59"/>
      <c r="D27" s="59"/>
      <c r="E27" s="61"/>
      <c r="F27" s="62"/>
      <c r="G27" s="248"/>
      <c r="H27" s="248"/>
      <c r="I27" s="63"/>
      <c r="J27" s="63"/>
      <c r="K27" s="170"/>
      <c r="L27" s="170"/>
      <c r="M27" s="170"/>
      <c r="N27" s="170"/>
      <c r="O27" s="66"/>
      <c r="P27" s="62"/>
      <c r="Q27" s="62"/>
      <c r="R27" s="479"/>
    </row>
    <row r="28" spans="2:19" s="70" customFormat="1" x14ac:dyDescent="0.15">
      <c r="B28" s="58"/>
      <c r="C28" s="59"/>
      <c r="D28" s="59"/>
      <c r="E28" s="61"/>
      <c r="F28" s="62"/>
      <c r="G28" s="248"/>
      <c r="H28" s="248"/>
      <c r="I28" s="63"/>
      <c r="J28" s="63"/>
      <c r="K28" s="170"/>
      <c r="L28" s="170"/>
      <c r="M28" s="170"/>
      <c r="N28" s="170"/>
      <c r="O28" s="66"/>
      <c r="P28" s="68"/>
      <c r="Q28" s="68"/>
      <c r="R28" s="69"/>
    </row>
    <row r="29" spans="2:19" s="70" customFormat="1" ht="14.25" thickBot="1" x14ac:dyDescent="0.2">
      <c r="B29" s="71"/>
      <c r="C29" s="72"/>
      <c r="D29" s="72"/>
      <c r="E29" s="61"/>
      <c r="F29" s="73"/>
      <c r="G29" s="299"/>
      <c r="H29" s="248"/>
      <c r="I29" s="74"/>
      <c r="J29" s="74"/>
      <c r="K29" s="303"/>
      <c r="L29" s="303"/>
      <c r="M29" s="303"/>
      <c r="N29" s="303"/>
      <c r="O29" s="75"/>
      <c r="P29" s="76"/>
      <c r="Q29" s="76"/>
      <c r="R29" s="77"/>
    </row>
    <row r="30" spans="2:19" s="70" customFormat="1" ht="15" thickTop="1" thickBot="1" x14ac:dyDescent="0.2">
      <c r="B30" s="78"/>
      <c r="C30" s="78"/>
      <c r="D30" s="78"/>
      <c r="E30" s="78"/>
      <c r="F30" s="301">
        <f>COUNTA(F22:F29)</f>
        <v>4</v>
      </c>
      <c r="G30" s="300">
        <f>(L30+N30)/K30</f>
        <v>1.1666666666666667</v>
      </c>
      <c r="H30" s="78"/>
      <c r="I30" s="78"/>
      <c r="J30" s="78"/>
      <c r="K30" s="302">
        <f>SUM(K22:K29)</f>
        <v>12000</v>
      </c>
      <c r="L30" s="302">
        <f>SUM(L22:L29)</f>
        <v>5000</v>
      </c>
      <c r="M30" s="302">
        <f>SUM(M22:M29)</f>
        <v>8000</v>
      </c>
      <c r="N30" s="302">
        <f>SUM(N22:N29)</f>
        <v>9000</v>
      </c>
      <c r="O30" s="78"/>
      <c r="P30" s="78"/>
      <c r="Q30" s="78"/>
      <c r="R30" s="78"/>
    </row>
    <row r="31" spans="2:19" s="70" customFormat="1" ht="14.25" thickTop="1" x14ac:dyDescent="0.15"/>
    <row r="33" spans="2:18" x14ac:dyDescent="0.15">
      <c r="B33" s="609" t="s">
        <v>1</v>
      </c>
      <c r="C33" s="607" t="s">
        <v>130</v>
      </c>
      <c r="D33" s="607" t="s">
        <v>247</v>
      </c>
      <c r="E33" s="607" t="s">
        <v>112</v>
      </c>
      <c r="F33" s="611" t="s">
        <v>161</v>
      </c>
      <c r="G33" s="607" t="s">
        <v>230</v>
      </c>
      <c r="H33" s="611" t="s">
        <v>260</v>
      </c>
      <c r="I33" s="611" t="s">
        <v>78</v>
      </c>
      <c r="J33" s="611" t="s">
        <v>79</v>
      </c>
      <c r="K33" s="607" t="s">
        <v>204</v>
      </c>
      <c r="L33" s="607" t="s">
        <v>205</v>
      </c>
      <c r="M33" s="604" t="s">
        <v>76</v>
      </c>
      <c r="N33" s="616"/>
      <c r="O33" s="613"/>
      <c r="P33" s="611" t="s">
        <v>81</v>
      </c>
      <c r="Q33" s="611" t="s">
        <v>82</v>
      </c>
      <c r="R33" s="604" t="s">
        <v>410</v>
      </c>
    </row>
    <row r="34" spans="2:18" x14ac:dyDescent="0.15">
      <c r="B34" s="610"/>
      <c r="C34" s="608"/>
      <c r="D34" s="608"/>
      <c r="E34" s="608"/>
      <c r="F34" s="612"/>
      <c r="G34" s="608"/>
      <c r="H34" s="612"/>
      <c r="I34" s="612"/>
      <c r="J34" s="612"/>
      <c r="K34" s="608"/>
      <c r="L34" s="608"/>
      <c r="M34" s="255" t="s">
        <v>151</v>
      </c>
      <c r="N34" s="255" t="s">
        <v>218</v>
      </c>
      <c r="O34" s="257" t="s">
        <v>80</v>
      </c>
      <c r="P34" s="612"/>
      <c r="Q34" s="612"/>
      <c r="R34" s="605"/>
    </row>
    <row r="35" spans="2:18" s="57" customFormat="1" x14ac:dyDescent="0.15">
      <c r="B35" s="58" t="s">
        <v>331</v>
      </c>
      <c r="C35" s="59" t="s">
        <v>454</v>
      </c>
      <c r="D35" s="59" t="s">
        <v>131</v>
      </c>
      <c r="E35" s="61" t="s">
        <v>98</v>
      </c>
      <c r="F35" s="62" t="s">
        <v>456</v>
      </c>
      <c r="G35" s="248">
        <f t="shared" ref="G35:G38" si="1">(L35+N35)/K35</f>
        <v>1.5</v>
      </c>
      <c r="H35" s="248" t="s">
        <v>307</v>
      </c>
      <c r="I35" s="63">
        <v>42370</v>
      </c>
      <c r="J35" s="63" t="s">
        <v>414</v>
      </c>
      <c r="K35" s="170">
        <v>1000</v>
      </c>
      <c r="L35" s="170">
        <v>0</v>
      </c>
      <c r="M35" s="170">
        <v>1000</v>
      </c>
      <c r="N35" s="170">
        <v>1500</v>
      </c>
      <c r="O35" s="66" t="s">
        <v>417</v>
      </c>
      <c r="P35" s="62" t="s">
        <v>254</v>
      </c>
      <c r="Q35" s="62" t="s">
        <v>415</v>
      </c>
      <c r="R35" s="479">
        <v>1</v>
      </c>
    </row>
    <row r="36" spans="2:18" s="57" customFormat="1" x14ac:dyDescent="0.15">
      <c r="B36" s="58" t="s">
        <v>331</v>
      </c>
      <c r="C36" s="59" t="s">
        <v>454</v>
      </c>
      <c r="D36" s="59" t="s">
        <v>131</v>
      </c>
      <c r="E36" s="61" t="s">
        <v>98</v>
      </c>
      <c r="F36" s="62" t="s">
        <v>457</v>
      </c>
      <c r="G36" s="248">
        <f t="shared" si="1"/>
        <v>1.75</v>
      </c>
      <c r="H36" s="248" t="s">
        <v>308</v>
      </c>
      <c r="I36" s="63">
        <v>42736</v>
      </c>
      <c r="J36" s="63">
        <v>44197</v>
      </c>
      <c r="K36" s="170">
        <v>4000</v>
      </c>
      <c r="L36" s="170">
        <v>3000</v>
      </c>
      <c r="M36" s="170">
        <v>2000</v>
      </c>
      <c r="N36" s="170">
        <v>4000</v>
      </c>
      <c r="O36" s="66" t="s">
        <v>416</v>
      </c>
      <c r="P36" s="62" t="s">
        <v>254</v>
      </c>
      <c r="Q36" s="62" t="s">
        <v>415</v>
      </c>
      <c r="R36" s="479">
        <v>1</v>
      </c>
    </row>
    <row r="37" spans="2:18" s="57" customFormat="1" x14ac:dyDescent="0.15">
      <c r="B37" s="58" t="s">
        <v>331</v>
      </c>
      <c r="C37" s="59" t="s">
        <v>455</v>
      </c>
      <c r="D37" s="59" t="s">
        <v>251</v>
      </c>
      <c r="E37" s="61" t="s">
        <v>97</v>
      </c>
      <c r="F37" s="62" t="s">
        <v>458</v>
      </c>
      <c r="G37" s="248">
        <f t="shared" si="1"/>
        <v>0.625</v>
      </c>
      <c r="H37" s="248" t="s">
        <v>309</v>
      </c>
      <c r="I37" s="63">
        <v>43101</v>
      </c>
      <c r="J37" s="63">
        <v>44562</v>
      </c>
      <c r="K37" s="170">
        <v>4000</v>
      </c>
      <c r="L37" s="170">
        <v>2000</v>
      </c>
      <c r="M37" s="170">
        <v>2000</v>
      </c>
      <c r="N37" s="170">
        <v>500</v>
      </c>
      <c r="O37" s="66" t="s">
        <v>216</v>
      </c>
      <c r="P37" s="62" t="s">
        <v>255</v>
      </c>
      <c r="Q37" s="62" t="s">
        <v>256</v>
      </c>
      <c r="R37" s="479">
        <v>1</v>
      </c>
    </row>
    <row r="38" spans="2:18" s="57" customFormat="1" x14ac:dyDescent="0.15">
      <c r="B38" s="58" t="s">
        <v>331</v>
      </c>
      <c r="C38" s="59" t="s">
        <v>455</v>
      </c>
      <c r="D38" s="59" t="s">
        <v>251</v>
      </c>
      <c r="E38" s="61" t="s">
        <v>348</v>
      </c>
      <c r="F38" s="62" t="s">
        <v>459</v>
      </c>
      <c r="G38" s="248">
        <f t="shared" si="1"/>
        <v>1</v>
      </c>
      <c r="H38" s="248" t="s">
        <v>310</v>
      </c>
      <c r="I38" s="63">
        <v>44682</v>
      </c>
      <c r="J38" s="63" t="s">
        <v>381</v>
      </c>
      <c r="K38" s="170">
        <v>3000</v>
      </c>
      <c r="L38" s="170">
        <v>0</v>
      </c>
      <c r="M38" s="170">
        <f>+K38</f>
        <v>3000</v>
      </c>
      <c r="N38" s="170">
        <f>+M38</f>
        <v>3000</v>
      </c>
      <c r="O38" s="66" t="s">
        <v>257</v>
      </c>
      <c r="P38" s="62" t="s">
        <v>258</v>
      </c>
      <c r="Q38" s="62" t="s">
        <v>256</v>
      </c>
      <c r="R38" s="479">
        <v>0.5</v>
      </c>
    </row>
    <row r="39" spans="2:18" s="57" customFormat="1" x14ac:dyDescent="0.15">
      <c r="B39" s="58"/>
      <c r="C39" s="59"/>
      <c r="D39" s="59"/>
      <c r="E39" s="61"/>
      <c r="F39" s="62"/>
      <c r="G39" s="248"/>
      <c r="H39" s="248"/>
      <c r="I39" s="63"/>
      <c r="J39" s="63"/>
      <c r="K39" s="170"/>
      <c r="L39" s="170"/>
      <c r="M39" s="170"/>
      <c r="N39" s="170"/>
      <c r="O39" s="66"/>
      <c r="P39" s="60"/>
      <c r="Q39" s="60"/>
      <c r="R39" s="67"/>
    </row>
    <row r="40" spans="2:18" s="70" customFormat="1" x14ac:dyDescent="0.15">
      <c r="B40" s="58"/>
      <c r="C40" s="59"/>
      <c r="D40" s="59"/>
      <c r="E40" s="61"/>
      <c r="F40" s="62"/>
      <c r="G40" s="248"/>
      <c r="H40" s="248"/>
      <c r="I40" s="63"/>
      <c r="J40" s="63"/>
      <c r="K40" s="170"/>
      <c r="L40" s="170"/>
      <c r="M40" s="170"/>
      <c r="N40" s="170"/>
      <c r="O40" s="66"/>
      <c r="P40" s="68"/>
      <c r="Q40" s="68"/>
      <c r="R40" s="69"/>
    </row>
    <row r="41" spans="2:18" s="70" customFormat="1" x14ac:dyDescent="0.15">
      <c r="B41" s="58"/>
      <c r="C41" s="59"/>
      <c r="D41" s="59"/>
      <c r="E41" s="61"/>
      <c r="F41" s="62"/>
      <c r="G41" s="248"/>
      <c r="H41" s="248"/>
      <c r="I41" s="63"/>
      <c r="J41" s="63"/>
      <c r="K41" s="170"/>
      <c r="L41" s="170"/>
      <c r="M41" s="170"/>
      <c r="N41" s="170"/>
      <c r="O41" s="66"/>
      <c r="P41" s="68"/>
      <c r="Q41" s="68"/>
      <c r="R41" s="69"/>
    </row>
    <row r="42" spans="2:18" s="70" customFormat="1" ht="14.25" thickBot="1" x14ac:dyDescent="0.2">
      <c r="B42" s="71"/>
      <c r="C42" s="72"/>
      <c r="D42" s="72"/>
      <c r="E42" s="61"/>
      <c r="F42" s="73"/>
      <c r="G42" s="299"/>
      <c r="H42" s="248"/>
      <c r="I42" s="74"/>
      <c r="J42" s="74"/>
      <c r="K42" s="303"/>
      <c r="L42" s="303"/>
      <c r="M42" s="303"/>
      <c r="N42" s="303"/>
      <c r="O42" s="75"/>
      <c r="P42" s="76"/>
      <c r="Q42" s="76"/>
      <c r="R42" s="77"/>
    </row>
    <row r="43" spans="2:18" s="70" customFormat="1" ht="15" thickTop="1" thickBot="1" x14ac:dyDescent="0.2">
      <c r="B43" s="78"/>
      <c r="C43" s="78"/>
      <c r="D43" s="78"/>
      <c r="E43" s="78"/>
      <c r="F43" s="301">
        <f>COUNTA(F35:F42)</f>
        <v>4</v>
      </c>
      <c r="G43" s="300">
        <f>(L43+N43)/K43</f>
        <v>1.1666666666666667</v>
      </c>
      <c r="H43" s="78"/>
      <c r="I43" s="78"/>
      <c r="J43" s="78"/>
      <c r="K43" s="302">
        <f>SUM(K35:K42)</f>
        <v>12000</v>
      </c>
      <c r="L43" s="302">
        <f>SUM(L35:L42)</f>
        <v>5000</v>
      </c>
      <c r="M43" s="302">
        <f>SUM(M35:M42)</f>
        <v>8000</v>
      </c>
      <c r="N43" s="302">
        <f>SUM(N35:N42)</f>
        <v>9000</v>
      </c>
      <c r="O43" s="78"/>
      <c r="P43" s="78"/>
      <c r="Q43" s="78"/>
      <c r="R43" s="78"/>
    </row>
    <row r="44" spans="2:18" ht="14.25" thickTop="1" x14ac:dyDescent="0.15"/>
    <row r="45" spans="2:18" x14ac:dyDescent="0.15">
      <c r="B45" s="609" t="s">
        <v>1</v>
      </c>
      <c r="C45" s="607" t="s">
        <v>130</v>
      </c>
      <c r="D45" s="607" t="s">
        <v>247</v>
      </c>
      <c r="E45" s="607" t="s">
        <v>36</v>
      </c>
      <c r="F45" s="611" t="s">
        <v>161</v>
      </c>
      <c r="G45" s="607" t="s">
        <v>230</v>
      </c>
      <c r="H45" s="611" t="s">
        <v>259</v>
      </c>
      <c r="I45" s="611" t="s">
        <v>78</v>
      </c>
      <c r="J45" s="611" t="s">
        <v>79</v>
      </c>
      <c r="K45" s="607" t="s">
        <v>204</v>
      </c>
      <c r="L45" s="607" t="s">
        <v>205</v>
      </c>
      <c r="M45" s="604" t="s">
        <v>76</v>
      </c>
      <c r="N45" s="616"/>
      <c r="O45" s="613"/>
      <c r="P45" s="611" t="s">
        <v>81</v>
      </c>
      <c r="Q45" s="611" t="s">
        <v>82</v>
      </c>
      <c r="R45" s="604" t="s">
        <v>410</v>
      </c>
    </row>
    <row r="46" spans="2:18" x14ac:dyDescent="0.15">
      <c r="B46" s="610"/>
      <c r="C46" s="608"/>
      <c r="D46" s="608"/>
      <c r="E46" s="608"/>
      <c r="F46" s="612"/>
      <c r="G46" s="608"/>
      <c r="H46" s="612"/>
      <c r="I46" s="612"/>
      <c r="J46" s="612"/>
      <c r="K46" s="608"/>
      <c r="L46" s="608"/>
      <c r="M46" s="255" t="s">
        <v>151</v>
      </c>
      <c r="N46" s="255" t="s">
        <v>218</v>
      </c>
      <c r="O46" s="257" t="s">
        <v>80</v>
      </c>
      <c r="P46" s="612"/>
      <c r="Q46" s="612"/>
      <c r="R46" s="605"/>
    </row>
    <row r="47" spans="2:18" x14ac:dyDescent="0.15">
      <c r="B47" s="58" t="s">
        <v>332</v>
      </c>
      <c r="C47" s="59" t="s">
        <v>60</v>
      </c>
      <c r="D47" s="59" t="s">
        <v>131</v>
      </c>
      <c r="E47" s="61" t="s">
        <v>348</v>
      </c>
      <c r="F47" s="62" t="s">
        <v>83</v>
      </c>
      <c r="G47" s="248">
        <f t="shared" ref="G47:G50" si="2">(L47+N47)/K47</f>
        <v>1.5</v>
      </c>
      <c r="H47" s="248" t="s">
        <v>307</v>
      </c>
      <c r="I47" s="63">
        <v>42370</v>
      </c>
      <c r="J47" s="63">
        <v>43831</v>
      </c>
      <c r="K47" s="170">
        <v>1000</v>
      </c>
      <c r="L47" s="170">
        <v>0</v>
      </c>
      <c r="M47" s="170">
        <v>1000</v>
      </c>
      <c r="N47" s="170">
        <v>1500</v>
      </c>
      <c r="O47" s="66" t="s">
        <v>417</v>
      </c>
      <c r="P47" s="62" t="s">
        <v>254</v>
      </c>
      <c r="Q47" s="62" t="s">
        <v>107</v>
      </c>
      <c r="R47" s="479">
        <v>0.5</v>
      </c>
    </row>
    <row r="48" spans="2:18" x14ac:dyDescent="0.15">
      <c r="B48" s="58" t="s">
        <v>332</v>
      </c>
      <c r="C48" s="59" t="s">
        <v>60</v>
      </c>
      <c r="D48" s="59" t="s">
        <v>248</v>
      </c>
      <c r="E48" s="61" t="s">
        <v>98</v>
      </c>
      <c r="F48" s="62" t="s">
        <v>86</v>
      </c>
      <c r="G48" s="248">
        <f t="shared" si="2"/>
        <v>1.75</v>
      </c>
      <c r="H48" s="248" t="s">
        <v>308</v>
      </c>
      <c r="I48" s="63">
        <v>42736</v>
      </c>
      <c r="J48" s="63">
        <v>44197</v>
      </c>
      <c r="K48" s="170">
        <v>4000</v>
      </c>
      <c r="L48" s="170">
        <v>3000</v>
      </c>
      <c r="M48" s="170">
        <v>2000</v>
      </c>
      <c r="N48" s="170">
        <v>4000</v>
      </c>
      <c r="O48" s="66" t="s">
        <v>416</v>
      </c>
      <c r="P48" s="62" t="s">
        <v>254</v>
      </c>
      <c r="Q48" s="62" t="s">
        <v>107</v>
      </c>
      <c r="R48" s="479">
        <v>0.5</v>
      </c>
    </row>
    <row r="49" spans="2:18" x14ac:dyDescent="0.15">
      <c r="B49" s="58" t="s">
        <v>332</v>
      </c>
      <c r="C49" s="59" t="s">
        <v>60</v>
      </c>
      <c r="D49" s="59" t="s">
        <v>248</v>
      </c>
      <c r="E49" s="61" t="s">
        <v>98</v>
      </c>
      <c r="F49" s="62" t="s">
        <v>90</v>
      </c>
      <c r="G49" s="248">
        <f t="shared" si="2"/>
        <v>0.625</v>
      </c>
      <c r="H49" s="248" t="s">
        <v>309</v>
      </c>
      <c r="I49" s="63">
        <v>43101</v>
      </c>
      <c r="J49" s="63">
        <v>44562</v>
      </c>
      <c r="K49" s="170">
        <v>4000</v>
      </c>
      <c r="L49" s="170">
        <v>2000</v>
      </c>
      <c r="M49" s="170">
        <v>2000</v>
      </c>
      <c r="N49" s="170">
        <v>500</v>
      </c>
      <c r="O49" s="66" t="s">
        <v>216</v>
      </c>
      <c r="P49" s="62" t="s">
        <v>255</v>
      </c>
      <c r="Q49" s="62" t="s">
        <v>256</v>
      </c>
      <c r="R49" s="479">
        <v>0.7</v>
      </c>
    </row>
    <row r="50" spans="2:18" x14ac:dyDescent="0.15">
      <c r="B50" s="58" t="s">
        <v>332</v>
      </c>
      <c r="C50" s="59" t="s">
        <v>250</v>
      </c>
      <c r="D50" s="59" t="s">
        <v>249</v>
      </c>
      <c r="E50" s="61" t="s">
        <v>98</v>
      </c>
      <c r="F50" s="62" t="s">
        <v>92</v>
      </c>
      <c r="G50" s="248">
        <f t="shared" si="2"/>
        <v>1</v>
      </c>
      <c r="H50" s="248" t="s">
        <v>222</v>
      </c>
      <c r="I50" s="63">
        <v>44682</v>
      </c>
      <c r="J50" s="63" t="s">
        <v>370</v>
      </c>
      <c r="K50" s="170">
        <v>3000</v>
      </c>
      <c r="L50" s="170">
        <v>0</v>
      </c>
      <c r="M50" s="170">
        <f>+K50</f>
        <v>3000</v>
      </c>
      <c r="N50" s="170">
        <f>+M50</f>
        <v>3000</v>
      </c>
      <c r="O50" s="66" t="s">
        <v>257</v>
      </c>
      <c r="P50" s="62" t="s">
        <v>258</v>
      </c>
      <c r="Q50" s="62" t="s">
        <v>256</v>
      </c>
      <c r="R50" s="479">
        <v>0.2</v>
      </c>
    </row>
    <row r="51" spans="2:18" x14ac:dyDescent="0.15">
      <c r="B51" s="58"/>
      <c r="C51" s="59"/>
      <c r="D51" s="59"/>
      <c r="E51" s="61"/>
      <c r="F51" s="62"/>
      <c r="G51" s="248"/>
      <c r="H51" s="248"/>
      <c r="I51" s="63"/>
      <c r="J51" s="63"/>
      <c r="K51" s="170"/>
      <c r="L51" s="170"/>
      <c r="M51" s="170"/>
      <c r="N51" s="170"/>
      <c r="O51" s="66"/>
      <c r="P51" s="60"/>
      <c r="Q51" s="60"/>
      <c r="R51" s="67"/>
    </row>
    <row r="52" spans="2:18" x14ac:dyDescent="0.15">
      <c r="B52" s="58"/>
      <c r="C52" s="59"/>
      <c r="D52" s="59"/>
      <c r="E52" s="61"/>
      <c r="F52" s="62"/>
      <c r="G52" s="248"/>
      <c r="H52" s="248"/>
      <c r="I52" s="63"/>
      <c r="J52" s="63"/>
      <c r="K52" s="170"/>
      <c r="L52" s="170"/>
      <c r="M52" s="170"/>
      <c r="N52" s="170"/>
      <c r="O52" s="66"/>
      <c r="P52" s="68"/>
      <c r="Q52" s="68"/>
      <c r="R52" s="69"/>
    </row>
    <row r="53" spans="2:18" x14ac:dyDescent="0.15">
      <c r="B53" s="58"/>
      <c r="C53" s="59"/>
      <c r="D53" s="59"/>
      <c r="E53" s="61"/>
      <c r="F53" s="62"/>
      <c r="G53" s="248"/>
      <c r="H53" s="248"/>
      <c r="I53" s="63"/>
      <c r="J53" s="63"/>
      <c r="K53" s="170"/>
      <c r="L53" s="170"/>
      <c r="M53" s="170"/>
      <c r="N53" s="170"/>
      <c r="O53" s="66"/>
      <c r="P53" s="68"/>
      <c r="Q53" s="68"/>
      <c r="R53" s="69"/>
    </row>
    <row r="54" spans="2:18" ht="14.25" thickBot="1" x14ac:dyDescent="0.2">
      <c r="B54" s="71"/>
      <c r="C54" s="72"/>
      <c r="D54" s="72"/>
      <c r="E54" s="61"/>
      <c r="F54" s="73"/>
      <c r="G54" s="299"/>
      <c r="H54" s="248"/>
      <c r="I54" s="74"/>
      <c r="J54" s="74"/>
      <c r="K54" s="303"/>
      <c r="L54" s="303"/>
      <c r="M54" s="303"/>
      <c r="N54" s="303"/>
      <c r="O54" s="75"/>
      <c r="P54" s="76"/>
      <c r="Q54" s="76"/>
      <c r="R54" s="77"/>
    </row>
    <row r="55" spans="2:18" ht="15" thickTop="1" thickBot="1" x14ac:dyDescent="0.2">
      <c r="B55" s="78"/>
      <c r="C55" s="78"/>
      <c r="D55" s="78"/>
      <c r="E55" s="78"/>
      <c r="F55" s="301">
        <f>COUNTA(F47:F54)</f>
        <v>4</v>
      </c>
      <c r="G55" s="300">
        <f>(L55+N55)/K55</f>
        <v>1.1666666666666667</v>
      </c>
      <c r="H55" s="78"/>
      <c r="I55" s="78"/>
      <c r="J55" s="78"/>
      <c r="K55" s="302">
        <f>SUM(K47:K54)</f>
        <v>12000</v>
      </c>
      <c r="L55" s="302">
        <f>SUM(L47:L54)</f>
        <v>5000</v>
      </c>
      <c r="M55" s="302">
        <f>SUM(M47:M54)</f>
        <v>8000</v>
      </c>
      <c r="N55" s="302">
        <f>SUM(N47:N54)</f>
        <v>9000</v>
      </c>
      <c r="O55" s="78"/>
      <c r="P55" s="78"/>
      <c r="Q55" s="78"/>
      <c r="R55" s="78"/>
    </row>
    <row r="56" spans="2:18" ht="14.25" thickTop="1" x14ac:dyDescent="0.15"/>
  </sheetData>
  <mergeCells count="47">
    <mergeCell ref="L45:L46"/>
    <mergeCell ref="M45:O45"/>
    <mergeCell ref="P45:P46"/>
    <mergeCell ref="Q45:Q46"/>
    <mergeCell ref="R45:R46"/>
    <mergeCell ref="G45:G46"/>
    <mergeCell ref="H45:H46"/>
    <mergeCell ref="I45:I46"/>
    <mergeCell ref="J45:J46"/>
    <mergeCell ref="K45:K46"/>
    <mergeCell ref="B45:B46"/>
    <mergeCell ref="C45:C46"/>
    <mergeCell ref="D45:D46"/>
    <mergeCell ref="E45:E46"/>
    <mergeCell ref="F45:F46"/>
    <mergeCell ref="C2:D2"/>
    <mergeCell ref="F2:I2"/>
    <mergeCell ref="M33:O33"/>
    <mergeCell ref="P33:P34"/>
    <mergeCell ref="Q33:Q34"/>
    <mergeCell ref="G33:G34"/>
    <mergeCell ref="H33:H34"/>
    <mergeCell ref="I33:I34"/>
    <mergeCell ref="J33:J34"/>
    <mergeCell ref="G20:G21"/>
    <mergeCell ref="H20:H21"/>
    <mergeCell ref="I20:I21"/>
    <mergeCell ref="J20:J21"/>
    <mergeCell ref="K20:K21"/>
    <mergeCell ref="L20:L21"/>
    <mergeCell ref="L33:L34"/>
    <mergeCell ref="B20:B21"/>
    <mergeCell ref="C20:C21"/>
    <mergeCell ref="D20:D21"/>
    <mergeCell ref="E20:E21"/>
    <mergeCell ref="F20:F21"/>
    <mergeCell ref="B33:B34"/>
    <mergeCell ref="C33:C34"/>
    <mergeCell ref="D33:D34"/>
    <mergeCell ref="E33:E34"/>
    <mergeCell ref="F33:F34"/>
    <mergeCell ref="R20:R21"/>
    <mergeCell ref="Q20:Q21"/>
    <mergeCell ref="P20:P21"/>
    <mergeCell ref="R33:R34"/>
    <mergeCell ref="K33:K34"/>
    <mergeCell ref="M20:O20"/>
  </mergeCells>
  <phoneticPr fontId="4" type="noConversion"/>
  <printOptions horizontalCentered="1"/>
  <pageMargins left="0.39370078740157483" right="0.39370078740157483" top="0.39370078740157483" bottom="0.39370078740157483" header="0.31496062992125984" footer="0.31496062992125984"/>
  <pageSetup paperSize="9" scale="56" fitToHeight="0" orientation="landscape" r:id="rId1"/>
  <headerFooter alignWithMargins="0">
    <oddFooter>&amp;C3-2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8D7BD06-EBD2-484E-83C2-1347C3826982}">
          <x14:formula1>
            <xm:f>콤보박스!$A$18:$A$25</xm:f>
          </x14:formula1>
          <xm:sqref>E22:E29 E35:E42 E47:E54</xm:sqref>
        </x14:dataValidation>
      </x14:dataValidations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theme="9" tint="0.59999389629810485"/>
    <pageSetUpPr fitToPage="1"/>
  </sheetPr>
  <dimension ref="B1:O30"/>
  <sheetViews>
    <sheetView showGridLines="0" view="pageBreakPreview" zoomScaleNormal="100" zoomScaleSheetLayoutView="100" workbookViewId="0">
      <selection activeCell="J12" sqref="J12"/>
    </sheetView>
  </sheetViews>
  <sheetFormatPr defaultColWidth="8.88671875" defaultRowHeight="12" customHeight="1" x14ac:dyDescent="0.15"/>
  <cols>
    <col min="1" max="1" width="1.33203125" style="318" customWidth="1"/>
    <col min="2" max="2" width="10.6640625" style="318" customWidth="1"/>
    <col min="3" max="3" width="13.5546875" style="318" customWidth="1"/>
    <col min="4" max="4" width="24.5546875" style="318" customWidth="1"/>
    <col min="5" max="5" width="13" style="318" customWidth="1"/>
    <col min="6" max="9" width="10" style="318" customWidth="1"/>
    <col min="10" max="10" width="10.6640625" style="318" customWidth="1"/>
    <col min="11" max="11" width="10" style="318" customWidth="1"/>
    <col min="12" max="12" width="8.5546875" style="318" bestFit="1" customWidth="1"/>
    <col min="13" max="13" width="9.6640625" style="318" customWidth="1"/>
    <col min="14" max="14" width="26.109375" style="318" customWidth="1"/>
    <col min="15" max="16384" width="8.88671875" style="318"/>
  </cols>
  <sheetData>
    <row r="1" spans="2:15" ht="12" customHeight="1" thickBot="1" x14ac:dyDescent="0.2"/>
    <row r="2" spans="2:15" s="321" customFormat="1" ht="24" customHeight="1" thickBot="1" x14ac:dyDescent="0.2">
      <c r="B2" s="319" t="s">
        <v>2</v>
      </c>
      <c r="C2" s="617" t="str">
        <f>표지!$D$4</f>
        <v>xxx 운용사</v>
      </c>
      <c r="D2" s="618"/>
      <c r="E2" s="320" t="s">
        <v>178</v>
      </c>
      <c r="F2" s="617" t="s">
        <v>295</v>
      </c>
      <c r="G2" s="619"/>
      <c r="H2" s="619"/>
      <c r="I2" s="619"/>
      <c r="J2" s="618"/>
      <c r="K2" s="322"/>
    </row>
    <row r="3" spans="2:15" ht="12" customHeight="1" x14ac:dyDescent="0.15">
      <c r="B3" s="323"/>
      <c r="C3" s="323"/>
    </row>
    <row r="4" spans="2:15" ht="20.25" customHeight="1" x14ac:dyDescent="0.15">
      <c r="B4" s="324" t="s">
        <v>5</v>
      </c>
      <c r="C4" s="325"/>
      <c r="D4" s="326"/>
      <c r="E4" s="326"/>
      <c r="F4" s="326"/>
      <c r="G4" s="326"/>
      <c r="H4" s="326"/>
      <c r="I4" s="326"/>
      <c r="J4" s="326"/>
      <c r="K4" s="326"/>
      <c r="L4" s="326"/>
      <c r="M4" s="326"/>
      <c r="N4" s="327"/>
    </row>
    <row r="5" spans="2:15" ht="20.25" customHeight="1" x14ac:dyDescent="0.15">
      <c r="B5" s="109" t="s">
        <v>484</v>
      </c>
      <c r="C5" s="328"/>
      <c r="N5" s="329"/>
    </row>
    <row r="6" spans="2:15" ht="20.25" customHeight="1" x14ac:dyDescent="0.15">
      <c r="B6" s="222" t="s">
        <v>485</v>
      </c>
      <c r="C6" s="330"/>
      <c r="D6" s="331"/>
      <c r="E6" s="331"/>
      <c r="F6" s="331"/>
      <c r="G6" s="331"/>
      <c r="H6" s="331"/>
      <c r="I6" s="331"/>
      <c r="J6" s="331"/>
      <c r="K6" s="331"/>
      <c r="L6" s="331"/>
      <c r="M6" s="331"/>
      <c r="N6" s="332"/>
    </row>
    <row r="7" spans="2:15" ht="12" customHeight="1" x14ac:dyDescent="0.15">
      <c r="B7" s="323"/>
      <c r="C7" s="323"/>
      <c r="N7" s="333"/>
    </row>
    <row r="8" spans="2:15" s="334" customFormat="1" ht="14.25" thickBot="1" x14ac:dyDescent="0.2">
      <c r="B8" s="478">
        <v>44767</v>
      </c>
      <c r="N8" s="335" t="s">
        <v>149</v>
      </c>
    </row>
    <row r="9" spans="2:15" ht="35.25" customHeight="1" thickBot="1" x14ac:dyDescent="0.2">
      <c r="B9" s="336" t="s">
        <v>1</v>
      </c>
      <c r="C9" s="288" t="s">
        <v>379</v>
      </c>
      <c r="D9" s="337" t="s">
        <v>279</v>
      </c>
      <c r="E9" s="337" t="s">
        <v>284</v>
      </c>
      <c r="F9" s="337" t="s">
        <v>300</v>
      </c>
      <c r="G9" s="337" t="s">
        <v>280</v>
      </c>
      <c r="H9" s="192" t="s">
        <v>376</v>
      </c>
      <c r="I9" s="337" t="s">
        <v>293</v>
      </c>
      <c r="J9" s="337" t="s">
        <v>18</v>
      </c>
      <c r="K9" s="337" t="s">
        <v>283</v>
      </c>
      <c r="L9" s="192" t="s">
        <v>380</v>
      </c>
      <c r="M9" s="192" t="s">
        <v>401</v>
      </c>
      <c r="N9" s="338" t="s">
        <v>163</v>
      </c>
    </row>
    <row r="10" spans="2:15" ht="21.75" customHeight="1" x14ac:dyDescent="0.15">
      <c r="B10" s="339" t="s">
        <v>4</v>
      </c>
      <c r="C10" s="340" t="s">
        <v>232</v>
      </c>
      <c r="D10" s="341" t="s">
        <v>60</v>
      </c>
      <c r="E10" s="341" t="s">
        <v>232</v>
      </c>
      <c r="F10" s="472">
        <v>44582</v>
      </c>
      <c r="G10" s="472">
        <v>47484</v>
      </c>
      <c r="H10" s="472">
        <f>+F10+365*4</f>
        <v>46042</v>
      </c>
      <c r="I10" s="472">
        <v>45657</v>
      </c>
      <c r="J10" s="342">
        <v>30000</v>
      </c>
      <c r="K10" s="343">
        <v>0.3</v>
      </c>
      <c r="L10" s="342">
        <v>3</v>
      </c>
      <c r="M10" s="462">
        <f>IF(($B$8-H10)&gt;0,0,IF((K10-0.8)&gt;0,0,J10*(0.8-K10)))/L10</f>
        <v>5000</v>
      </c>
      <c r="N10" s="344" t="s">
        <v>286</v>
      </c>
      <c r="O10" s="333"/>
    </row>
    <row r="11" spans="2:15" ht="21.75" customHeight="1" x14ac:dyDescent="0.15">
      <c r="B11" s="345"/>
      <c r="C11" s="346"/>
      <c r="D11" s="347" t="s">
        <v>281</v>
      </c>
      <c r="E11" s="347" t="s">
        <v>233</v>
      </c>
      <c r="F11" s="470">
        <v>43831</v>
      </c>
      <c r="G11" s="470">
        <v>45292</v>
      </c>
      <c r="H11" s="470">
        <f>+F11+365*4</f>
        <v>45291</v>
      </c>
      <c r="I11" s="470">
        <v>45838</v>
      </c>
      <c r="J11" s="348">
        <v>40000</v>
      </c>
      <c r="K11" s="349">
        <v>0.8</v>
      </c>
      <c r="L11" s="348">
        <v>2</v>
      </c>
      <c r="M11" s="460">
        <f>IF(($B$8-H11)&gt;0,0,IF((K11-0.8)&gt;0,0,J11*(0.8-K11)))/L11</f>
        <v>0</v>
      </c>
      <c r="N11" s="350" t="s">
        <v>287</v>
      </c>
    </row>
    <row r="12" spans="2:15" ht="21.75" customHeight="1" x14ac:dyDescent="0.15">
      <c r="B12" s="351"/>
      <c r="C12" s="352"/>
      <c r="D12" s="480" t="s">
        <v>413</v>
      </c>
      <c r="E12" s="480" t="s">
        <v>232</v>
      </c>
      <c r="F12" s="456">
        <v>45261</v>
      </c>
      <c r="G12" s="456">
        <v>47817</v>
      </c>
      <c r="H12" s="456">
        <v>46721</v>
      </c>
      <c r="I12" s="456">
        <f>+G12</f>
        <v>47817</v>
      </c>
      <c r="J12" s="481">
        <v>50000</v>
      </c>
      <c r="K12" s="356">
        <v>0</v>
      </c>
      <c r="L12" s="355">
        <v>3</v>
      </c>
      <c r="M12" s="460">
        <f>IF(($B$8-H12)&gt;0,0,IF((K12-0.8)&gt;0,0,J12*(0.8-K12)))/L12</f>
        <v>13333.333333333334</v>
      </c>
      <c r="N12" s="357"/>
    </row>
    <row r="13" spans="2:15" ht="21.75" customHeight="1" x14ac:dyDescent="0.15">
      <c r="B13" s="351"/>
      <c r="C13" s="352"/>
      <c r="D13" s="353"/>
      <c r="E13" s="353"/>
      <c r="F13" s="354"/>
      <c r="G13" s="354"/>
      <c r="H13" s="354"/>
      <c r="I13" s="354"/>
      <c r="J13" s="355"/>
      <c r="K13" s="356"/>
      <c r="L13" s="355"/>
      <c r="M13" s="463"/>
      <c r="N13" s="357"/>
    </row>
    <row r="14" spans="2:15" ht="21.75" customHeight="1" thickBot="1" x14ac:dyDescent="0.2">
      <c r="B14" s="358"/>
      <c r="C14" s="359"/>
      <c r="D14" s="360">
        <f>COUNTA(D10:D13)</f>
        <v>3</v>
      </c>
      <c r="E14" s="360"/>
      <c r="F14" s="361"/>
      <c r="G14" s="361"/>
      <c r="H14" s="361"/>
      <c r="I14" s="361"/>
      <c r="J14" s="362">
        <f>SUM(J10:J13)</f>
        <v>120000</v>
      </c>
      <c r="K14" s="363"/>
      <c r="L14" s="362"/>
      <c r="M14" s="362">
        <f>SUM(M10:M13)</f>
        <v>18333.333333333336</v>
      </c>
      <c r="N14" s="364"/>
    </row>
    <row r="15" spans="2:15" ht="6.75" customHeight="1" x14ac:dyDescent="0.15">
      <c r="F15" s="365"/>
      <c r="G15" s="365"/>
      <c r="H15" s="365"/>
      <c r="I15" s="365"/>
      <c r="J15" s="366"/>
      <c r="K15" s="367"/>
      <c r="L15" s="366"/>
      <c r="M15" s="366"/>
      <c r="N15" s="368"/>
    </row>
    <row r="16" spans="2:15" ht="21.75" customHeight="1" x14ac:dyDescent="0.15">
      <c r="B16" s="298" t="s">
        <v>331</v>
      </c>
      <c r="C16" s="369" t="s">
        <v>233</v>
      </c>
      <c r="D16" s="370" t="s">
        <v>26</v>
      </c>
      <c r="E16" s="370" t="s">
        <v>232</v>
      </c>
      <c r="F16" s="469">
        <v>43466</v>
      </c>
      <c r="G16" s="469">
        <v>46387</v>
      </c>
      <c r="H16" s="469">
        <f>+F16+365*4</f>
        <v>44926</v>
      </c>
      <c r="I16" s="469">
        <v>46752</v>
      </c>
      <c r="J16" s="371">
        <v>35000</v>
      </c>
      <c r="K16" s="372">
        <v>0.7</v>
      </c>
      <c r="L16" s="371">
        <v>4</v>
      </c>
      <c r="M16" s="464">
        <f>IF(($B$8-H16)&gt;0,0,IF((K16-0.8)&gt;0,0,J16*(0.8-K16)))/L16</f>
        <v>875.0000000000008</v>
      </c>
      <c r="N16" s="373" t="s">
        <v>288</v>
      </c>
      <c r="O16" s="333"/>
    </row>
    <row r="17" spans="2:14" ht="21.75" customHeight="1" x14ac:dyDescent="0.15">
      <c r="B17" s="345"/>
      <c r="C17" s="346"/>
      <c r="D17" s="347" t="s">
        <v>29</v>
      </c>
      <c r="E17" s="347" t="s">
        <v>233</v>
      </c>
      <c r="F17" s="470">
        <v>43831</v>
      </c>
      <c r="G17" s="470">
        <v>45292</v>
      </c>
      <c r="H17" s="470">
        <f>+F17+365*4</f>
        <v>45291</v>
      </c>
      <c r="I17" s="470">
        <v>45838</v>
      </c>
      <c r="J17" s="348">
        <v>30000</v>
      </c>
      <c r="K17" s="349">
        <v>0.5</v>
      </c>
      <c r="L17" s="348">
        <v>3</v>
      </c>
      <c r="M17" s="460">
        <f>IF(($B$8-H17)&gt;0,0,IF((K17-0.8)&gt;0,0,J17*(0.8-K17)))/L17</f>
        <v>3000.0000000000005</v>
      </c>
      <c r="N17" s="350" t="s">
        <v>289</v>
      </c>
    </row>
    <row r="18" spans="2:14" ht="21.75" customHeight="1" x14ac:dyDescent="0.15">
      <c r="B18" s="351"/>
      <c r="C18" s="352"/>
      <c r="D18" s="347" t="s">
        <v>282</v>
      </c>
      <c r="E18" s="347" t="s">
        <v>233</v>
      </c>
      <c r="F18" s="471">
        <v>43466</v>
      </c>
      <c r="G18" s="471">
        <v>46721</v>
      </c>
      <c r="H18" s="471">
        <f>+F18+365*3</f>
        <v>44561</v>
      </c>
      <c r="I18" s="471">
        <v>46356</v>
      </c>
      <c r="J18" s="348">
        <v>40000</v>
      </c>
      <c r="K18" s="349">
        <v>0.5</v>
      </c>
      <c r="L18" s="348">
        <v>3</v>
      </c>
      <c r="M18" s="460">
        <f>IF(($B$8-H18)&gt;0,0,IF((K18-0.8)&gt;0,0,J18*(0.8-K18)))/L18</f>
        <v>0</v>
      </c>
      <c r="N18" s="350"/>
    </row>
    <row r="19" spans="2:14" ht="21.75" customHeight="1" x14ac:dyDescent="0.15">
      <c r="B19" s="351"/>
      <c r="C19" s="352"/>
      <c r="D19" s="480" t="s">
        <v>413</v>
      </c>
      <c r="E19" s="480" t="s">
        <v>233</v>
      </c>
      <c r="F19" s="456">
        <v>45261</v>
      </c>
      <c r="G19" s="456">
        <v>47817</v>
      </c>
      <c r="H19" s="456">
        <v>46721</v>
      </c>
      <c r="I19" s="456">
        <f>+G19</f>
        <v>47817</v>
      </c>
      <c r="J19" s="481">
        <v>50000</v>
      </c>
      <c r="K19" s="356">
        <v>0</v>
      </c>
      <c r="L19" s="355">
        <v>3</v>
      </c>
      <c r="M19" s="460">
        <f>IF(($B$8-H19)&gt;0,0,IF((K19-0.8)&gt;0,0,J19*(0.8-K19)))/L19</f>
        <v>13333.333333333334</v>
      </c>
      <c r="N19" s="350"/>
    </row>
    <row r="20" spans="2:14" ht="21.75" customHeight="1" x14ac:dyDescent="0.15">
      <c r="B20" s="374"/>
      <c r="C20" s="375"/>
      <c r="D20" s="376"/>
      <c r="E20" s="376"/>
      <c r="F20" s="377"/>
      <c r="G20" s="377"/>
      <c r="H20" s="377"/>
      <c r="I20" s="377"/>
      <c r="J20" s="378"/>
      <c r="K20" s="379"/>
      <c r="L20" s="378"/>
      <c r="M20" s="461"/>
      <c r="N20" s="357"/>
    </row>
    <row r="21" spans="2:14" ht="21.75" customHeight="1" thickBot="1" x14ac:dyDescent="0.2">
      <c r="B21" s="380"/>
      <c r="C21" s="381"/>
      <c r="D21" s="360">
        <f>COUNTA(D16:D20)</f>
        <v>4</v>
      </c>
      <c r="E21" s="382"/>
      <c r="F21" s="383"/>
      <c r="G21" s="383"/>
      <c r="H21" s="383"/>
      <c r="I21" s="383"/>
      <c r="J21" s="384">
        <f>SUM(J16:J20)</f>
        <v>155000</v>
      </c>
      <c r="K21" s="385"/>
      <c r="L21" s="384"/>
      <c r="M21" s="384">
        <f>SUM(M16:M20)</f>
        <v>17208.333333333336</v>
      </c>
      <c r="N21" s="364"/>
    </row>
    <row r="22" spans="2:14" ht="6.75" customHeight="1" x14ac:dyDescent="0.15">
      <c r="B22" s="331"/>
      <c r="C22" s="331"/>
      <c r="D22" s="331"/>
      <c r="E22" s="331"/>
      <c r="F22" s="386"/>
      <c r="G22" s="386"/>
      <c r="H22" s="386"/>
      <c r="I22" s="386"/>
      <c r="J22" s="387"/>
      <c r="K22" s="388"/>
      <c r="L22" s="387"/>
      <c r="M22" s="387"/>
      <c r="N22" s="331"/>
    </row>
    <row r="23" spans="2:14" ht="21.75" customHeight="1" x14ac:dyDescent="0.15">
      <c r="B23" s="297" t="s">
        <v>332</v>
      </c>
      <c r="C23" s="389" t="s">
        <v>233</v>
      </c>
      <c r="D23" s="390" t="s">
        <v>27</v>
      </c>
      <c r="E23" s="390" t="s">
        <v>233</v>
      </c>
      <c r="F23" s="469">
        <v>43466</v>
      </c>
      <c r="G23" s="469">
        <v>46387</v>
      </c>
      <c r="H23" s="469">
        <f>+F23+365*4</f>
        <v>44926</v>
      </c>
      <c r="I23" s="469">
        <v>46752</v>
      </c>
      <c r="J23" s="391">
        <v>70000</v>
      </c>
      <c r="K23" s="392">
        <v>0.8</v>
      </c>
      <c r="L23" s="391">
        <v>3</v>
      </c>
      <c r="M23" s="459">
        <f>IF(($B$8-H23)&gt;0,0,IF((K23-0.8)&gt;0,0,J23*(0.8-K23)))/L23</f>
        <v>0</v>
      </c>
      <c r="N23" s="373" t="s">
        <v>291</v>
      </c>
    </row>
    <row r="24" spans="2:14" ht="21.75" customHeight="1" x14ac:dyDescent="0.15">
      <c r="B24" s="351"/>
      <c r="C24" s="352"/>
      <c r="D24" s="347" t="s">
        <v>304</v>
      </c>
      <c r="E24" s="347" t="s">
        <v>233</v>
      </c>
      <c r="F24" s="470">
        <v>43831</v>
      </c>
      <c r="G24" s="470">
        <v>45292</v>
      </c>
      <c r="H24" s="470">
        <f>+F24+365*4</f>
        <v>45291</v>
      </c>
      <c r="I24" s="470">
        <v>45838</v>
      </c>
      <c r="J24" s="348">
        <v>35000</v>
      </c>
      <c r="K24" s="349">
        <v>0.75</v>
      </c>
      <c r="L24" s="348">
        <v>2</v>
      </c>
      <c r="M24" s="460">
        <f>IF(($B$8-H24)&gt;0,0,IF((K24-0.8)&gt;0,0,J24*(0.8-K24)))/L24</f>
        <v>875.0000000000008</v>
      </c>
      <c r="N24" s="350" t="s">
        <v>290</v>
      </c>
    </row>
    <row r="25" spans="2:14" ht="21.75" customHeight="1" x14ac:dyDescent="0.15">
      <c r="B25" s="351"/>
      <c r="C25" s="352"/>
      <c r="D25" s="347" t="s">
        <v>123</v>
      </c>
      <c r="E25" s="347" t="s">
        <v>233</v>
      </c>
      <c r="F25" s="471">
        <v>43466</v>
      </c>
      <c r="G25" s="471">
        <v>46721</v>
      </c>
      <c r="H25" s="471">
        <f>+F25+365*3</f>
        <v>44561</v>
      </c>
      <c r="I25" s="471">
        <v>46356</v>
      </c>
      <c r="J25" s="348">
        <v>30000</v>
      </c>
      <c r="K25" s="349">
        <v>0.5</v>
      </c>
      <c r="L25" s="348">
        <v>2</v>
      </c>
      <c r="M25" s="460">
        <f>IF(($B$8-H25)&gt;0,0,IF((K25-0.8)&gt;0,0,J25*(0.8-K25)))/L25</f>
        <v>0</v>
      </c>
      <c r="N25" s="350" t="s">
        <v>292</v>
      </c>
    </row>
    <row r="26" spans="2:14" ht="21.75" customHeight="1" x14ac:dyDescent="0.15">
      <c r="B26" s="351"/>
      <c r="C26" s="352"/>
      <c r="D26" s="480" t="s">
        <v>413</v>
      </c>
      <c r="E26" s="347" t="s">
        <v>233</v>
      </c>
      <c r="F26" s="456">
        <v>45261</v>
      </c>
      <c r="G26" s="456">
        <v>47817</v>
      </c>
      <c r="H26" s="456">
        <v>46721</v>
      </c>
      <c r="I26" s="456">
        <f>+G26</f>
        <v>47817</v>
      </c>
      <c r="J26" s="481">
        <v>50000</v>
      </c>
      <c r="K26" s="356">
        <v>0</v>
      </c>
      <c r="L26" s="355">
        <v>3</v>
      </c>
      <c r="M26" s="460">
        <f>IF(($B$8-H26)&gt;0,0,IF((K26-0.8)&gt;0,0,J26*(0.8-K26)))/L26</f>
        <v>13333.333333333334</v>
      </c>
      <c r="N26" s="350"/>
    </row>
    <row r="27" spans="2:14" ht="21.75" customHeight="1" x14ac:dyDescent="0.15">
      <c r="B27" s="374"/>
      <c r="C27" s="375"/>
      <c r="D27" s="376"/>
      <c r="E27" s="376"/>
      <c r="F27" s="377"/>
      <c r="G27" s="377"/>
      <c r="H27" s="377"/>
      <c r="I27" s="377"/>
      <c r="J27" s="378"/>
      <c r="K27" s="379"/>
      <c r="L27" s="378"/>
      <c r="M27" s="461"/>
      <c r="N27" s="357"/>
    </row>
    <row r="28" spans="2:14" ht="21.75" customHeight="1" thickBot="1" x14ac:dyDescent="0.2">
      <c r="B28" s="380"/>
      <c r="C28" s="381"/>
      <c r="D28" s="360">
        <f>COUNTA(D23:D27)</f>
        <v>4</v>
      </c>
      <c r="E28" s="382"/>
      <c r="F28" s="383"/>
      <c r="G28" s="383"/>
      <c r="H28" s="383"/>
      <c r="I28" s="383"/>
      <c r="J28" s="384">
        <f>SUM(J23:J27)</f>
        <v>185000</v>
      </c>
      <c r="K28" s="385"/>
      <c r="L28" s="384"/>
      <c r="M28" s="384">
        <f>SUM(M23:M27)</f>
        <v>14208.333333333334</v>
      </c>
      <c r="N28" s="364"/>
    </row>
    <row r="29" spans="2:14" s="334" customFormat="1" ht="13.5" x14ac:dyDescent="0.15">
      <c r="B29" s="393"/>
      <c r="C29" s="394"/>
      <c r="D29" s="394"/>
      <c r="E29" s="394"/>
      <c r="F29" s="393"/>
      <c r="G29" s="395"/>
      <c r="H29" s="396"/>
      <c r="I29" s="395"/>
      <c r="J29" s="396"/>
      <c r="K29" s="397"/>
    </row>
    <row r="30" spans="2:14" s="334" customFormat="1" ht="20.25" customHeight="1" x14ac:dyDescent="0.15">
      <c r="B30" s="398" t="s">
        <v>23</v>
      </c>
      <c r="C30" s="398"/>
      <c r="D30" s="399">
        <f>SUM(D14,D21,D28)</f>
        <v>11</v>
      </c>
      <c r="E30" s="400"/>
      <c r="F30" s="400"/>
      <c r="G30" s="400"/>
      <c r="H30" s="400"/>
      <c r="I30" s="400"/>
      <c r="J30" s="401">
        <f>SUM(J14,J21,J28)</f>
        <v>460000</v>
      </c>
      <c r="K30" s="401"/>
      <c r="L30" s="401"/>
      <c r="M30" s="401">
        <f>SUM(M14,M21,M28)</f>
        <v>49750.000000000007</v>
      </c>
      <c r="N30" s="402"/>
    </row>
  </sheetData>
  <mergeCells count="2">
    <mergeCell ref="C2:D2"/>
    <mergeCell ref="F2:J2"/>
  </mergeCells>
  <phoneticPr fontId="4" type="noConversion"/>
  <printOptions horizontalCentered="1"/>
  <pageMargins left="0.39370078740157483" right="0.39370078740157483" top="0.39370078740157483" bottom="0.39370078740157483" header="0.31496062992125984" footer="0.31496062992125984"/>
  <pageSetup paperSize="9" scale="72" fitToHeight="0" orientation="landscape" r:id="rId1"/>
  <headerFooter alignWithMargins="0">
    <oddFooter>&amp;C3-3</oddFooter>
  </headerFooter>
  <colBreaks count="1" manualBreakCount="1">
    <brk id="14" max="1048575" man="1"/>
  </colBreak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1000-000000000000}">
          <x14:formula1>
            <xm:f>콤보박스!$A$9:$A$10</xm:f>
          </x14:formula1>
          <xm:sqref>C10 C16 C23 E10:E13 E16:E20 E23:E27</xm:sqref>
        </x14:dataValidation>
      </x14:dataValidation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theme="9" tint="0.59999389629810485"/>
    <pageSetUpPr fitToPage="1"/>
  </sheetPr>
  <dimension ref="A1:K37"/>
  <sheetViews>
    <sheetView showGridLines="0" showWhiteSpace="0" view="pageBreakPreview" zoomScaleNormal="100" zoomScaleSheetLayoutView="100" workbookViewId="0">
      <selection activeCell="B2" sqref="B2"/>
    </sheetView>
  </sheetViews>
  <sheetFormatPr defaultColWidth="8.88671875" defaultRowHeight="12" customHeight="1" x14ac:dyDescent="0.15"/>
  <cols>
    <col min="1" max="1" width="2.109375" style="79" customWidth="1"/>
    <col min="2" max="2" width="15.33203125" style="79" customWidth="1"/>
    <col min="3" max="3" width="8.44140625" style="79" customWidth="1"/>
    <col min="4" max="4" width="12.88671875" style="79" customWidth="1"/>
    <col min="5" max="5" width="19.33203125" style="79" customWidth="1"/>
    <col min="6" max="6" width="9.21875" style="79" customWidth="1"/>
    <col min="7" max="8" width="7.109375" style="79" bestFit="1" customWidth="1"/>
    <col min="9" max="10" width="8.5546875" style="79" bestFit="1" customWidth="1"/>
    <col min="11" max="11" width="33.33203125" style="79" customWidth="1"/>
    <col min="12" max="16384" width="8.88671875" style="79"/>
  </cols>
  <sheetData>
    <row r="1" spans="1:11" ht="12" customHeight="1" thickBot="1" x14ac:dyDescent="0.2"/>
    <row r="2" spans="1:11" s="27" customFormat="1" ht="24" customHeight="1" thickBot="1" x14ac:dyDescent="0.2">
      <c r="B2" s="28" t="s">
        <v>2</v>
      </c>
      <c r="C2" s="617" t="str">
        <f>표지!$D$4</f>
        <v>xxx 운용사</v>
      </c>
      <c r="D2" s="618"/>
      <c r="E2" s="320" t="s">
        <v>178</v>
      </c>
      <c r="F2" s="582" t="s">
        <v>390</v>
      </c>
      <c r="G2" s="591"/>
      <c r="H2" s="591"/>
      <c r="I2" s="583"/>
      <c r="J2" s="468"/>
    </row>
    <row r="3" spans="1:11" ht="12" customHeight="1" x14ac:dyDescent="0.15">
      <c r="B3" s="80"/>
      <c r="C3" s="80"/>
      <c r="D3" s="80"/>
    </row>
    <row r="4" spans="1:11" ht="17.25" customHeight="1" x14ac:dyDescent="0.15">
      <c r="B4" s="157" t="s">
        <v>5</v>
      </c>
      <c r="C4" s="47"/>
      <c r="D4" s="135"/>
      <c r="E4" s="82"/>
      <c r="F4" s="82"/>
      <c r="G4" s="82"/>
      <c r="H4" s="82"/>
      <c r="I4" s="82"/>
      <c r="J4" s="82"/>
      <c r="K4" s="83"/>
    </row>
    <row r="5" spans="1:11" s="44" customFormat="1" ht="17.25" customHeight="1" x14ac:dyDescent="0.15">
      <c r="A5" s="46"/>
      <c r="B5" s="109" t="s">
        <v>479</v>
      </c>
      <c r="C5" s="107"/>
      <c r="D5" s="107"/>
      <c r="E5" s="107"/>
      <c r="F5" s="107"/>
      <c r="G5" s="107"/>
      <c r="H5" s="107"/>
      <c r="I5" s="107"/>
      <c r="J5" s="107"/>
      <c r="K5" s="108"/>
    </row>
    <row r="6" spans="1:11" s="44" customFormat="1" ht="17.25" customHeight="1" x14ac:dyDescent="0.15">
      <c r="A6" s="46"/>
      <c r="B6" s="109" t="s">
        <v>512</v>
      </c>
      <c r="C6" s="107"/>
      <c r="D6" s="107"/>
      <c r="E6" s="107"/>
      <c r="F6" s="107"/>
      <c r="G6" s="107"/>
      <c r="H6" s="107"/>
      <c r="I6" s="107"/>
      <c r="J6" s="107"/>
      <c r="K6" s="108"/>
    </row>
    <row r="7" spans="1:11" s="44" customFormat="1" ht="19.5" customHeight="1" x14ac:dyDescent="0.15">
      <c r="B7" s="222" t="s">
        <v>391</v>
      </c>
      <c r="C7" s="474"/>
      <c r="D7" s="53"/>
      <c r="E7" s="53"/>
      <c r="F7" s="53"/>
      <c r="G7" s="53"/>
      <c r="H7" s="53"/>
      <c r="I7" s="53"/>
      <c r="J7" s="53"/>
      <c r="K7" s="54"/>
    </row>
    <row r="8" spans="1:11" s="44" customFormat="1" ht="19.5" customHeight="1" x14ac:dyDescent="0.15">
      <c r="B8" s="107"/>
      <c r="C8" s="89"/>
    </row>
    <row r="9" spans="1:11" ht="14.25" customHeight="1" x14ac:dyDescent="0.15">
      <c r="B9" s="466"/>
      <c r="C9" s="466"/>
      <c r="D9" s="466"/>
      <c r="E9" s="466"/>
      <c r="F9" s="466"/>
      <c r="G9" s="466"/>
      <c r="H9" s="466"/>
      <c r="I9" s="466"/>
      <c r="J9" s="466"/>
      <c r="K9" s="112" t="s">
        <v>32</v>
      </c>
    </row>
    <row r="10" spans="1:11" s="44" customFormat="1" ht="45.95" customHeight="1" x14ac:dyDescent="0.15">
      <c r="B10" s="411" t="s">
        <v>315</v>
      </c>
      <c r="C10" s="410" t="s">
        <v>177</v>
      </c>
      <c r="D10" s="410" t="s">
        <v>77</v>
      </c>
      <c r="E10" s="410" t="s">
        <v>545</v>
      </c>
      <c r="F10" s="410" t="s">
        <v>402</v>
      </c>
      <c r="G10" s="410" t="s">
        <v>513</v>
      </c>
      <c r="H10" s="410" t="s">
        <v>514</v>
      </c>
      <c r="I10" s="545" t="s">
        <v>515</v>
      </c>
      <c r="J10" s="546" t="s">
        <v>516</v>
      </c>
      <c r="K10" s="412" t="s">
        <v>389</v>
      </c>
    </row>
    <row r="11" spans="1:11" s="44" customFormat="1" ht="19.5" customHeight="1" x14ac:dyDescent="0.15">
      <c r="B11" s="413" t="s">
        <v>322</v>
      </c>
      <c r="C11" s="414" t="s">
        <v>4</v>
      </c>
      <c r="D11" s="415" t="s">
        <v>83</v>
      </c>
      <c r="E11" s="100" t="s">
        <v>122</v>
      </c>
      <c r="F11" s="252">
        <v>42736</v>
      </c>
      <c r="G11" s="416">
        <v>1000</v>
      </c>
      <c r="H11" s="416">
        <v>1500</v>
      </c>
      <c r="I11" s="416"/>
      <c r="J11" s="416">
        <v>0</v>
      </c>
      <c r="K11" s="475" t="s">
        <v>400</v>
      </c>
    </row>
    <row r="12" spans="1:11" s="44" customFormat="1" ht="19.5" customHeight="1" x14ac:dyDescent="0.15">
      <c r="B12" s="413" t="s">
        <v>322</v>
      </c>
      <c r="C12" s="414" t="s">
        <v>4</v>
      </c>
      <c r="D12" s="415" t="s">
        <v>86</v>
      </c>
      <c r="E12" s="100" t="s">
        <v>26</v>
      </c>
      <c r="F12" s="252">
        <v>43831</v>
      </c>
      <c r="G12" s="416">
        <v>1000</v>
      </c>
      <c r="H12" s="416">
        <v>0</v>
      </c>
      <c r="I12" s="416">
        <v>1000</v>
      </c>
      <c r="J12" s="416">
        <v>1000</v>
      </c>
      <c r="K12" s="549" t="s">
        <v>399</v>
      </c>
    </row>
    <row r="13" spans="1:11" s="44" customFormat="1" ht="19.5" customHeight="1" x14ac:dyDescent="0.15">
      <c r="B13" s="413" t="s">
        <v>322</v>
      </c>
      <c r="C13" s="414" t="s">
        <v>4</v>
      </c>
      <c r="D13" s="415" t="s">
        <v>128</v>
      </c>
      <c r="E13" s="100" t="s">
        <v>122</v>
      </c>
      <c r="F13" s="62"/>
      <c r="G13" s="416"/>
      <c r="H13" s="416"/>
      <c r="I13" s="416"/>
      <c r="J13" s="416"/>
      <c r="K13" s="475"/>
    </row>
    <row r="14" spans="1:11" s="44" customFormat="1" ht="19.5" customHeight="1" x14ac:dyDescent="0.15">
      <c r="B14" s="413" t="s">
        <v>322</v>
      </c>
      <c r="C14" s="414" t="s">
        <v>4</v>
      </c>
      <c r="D14" s="415" t="s">
        <v>92</v>
      </c>
      <c r="E14" s="100" t="s">
        <v>28</v>
      </c>
      <c r="F14" s="62"/>
      <c r="G14" s="416"/>
      <c r="H14" s="416"/>
      <c r="I14" s="416"/>
      <c r="J14" s="416"/>
      <c r="K14" s="475"/>
    </row>
    <row r="15" spans="1:11" s="44" customFormat="1" ht="19.5" customHeight="1" x14ac:dyDescent="0.15">
      <c r="B15" s="417" t="s">
        <v>322</v>
      </c>
      <c r="C15" s="418" t="s">
        <v>4</v>
      </c>
      <c r="D15" s="419" t="s">
        <v>121</v>
      </c>
      <c r="E15" s="420" t="s">
        <v>29</v>
      </c>
      <c r="F15" s="467"/>
      <c r="G15" s="421"/>
      <c r="H15" s="421"/>
      <c r="I15" s="421"/>
      <c r="J15" s="421"/>
      <c r="K15" s="475"/>
    </row>
    <row r="16" spans="1:11" ht="12" customHeight="1" x14ac:dyDescent="0.15">
      <c r="E16" s="171"/>
      <c r="F16" s="171"/>
    </row>
    <row r="17" spans="2:11" ht="18" customHeight="1" x14ac:dyDescent="0.15">
      <c r="B17" s="122" t="s">
        <v>23</v>
      </c>
      <c r="C17" s="122"/>
      <c r="D17" s="122"/>
      <c r="E17" s="122"/>
      <c r="F17" s="122"/>
      <c r="G17" s="163">
        <f>SUM(G11:G15)</f>
        <v>2000</v>
      </c>
      <c r="H17" s="163">
        <f>SUM(H11:H15)</f>
        <v>1500</v>
      </c>
      <c r="I17" s="163"/>
      <c r="J17" s="163">
        <f>SUM(J11:J15)</f>
        <v>1000</v>
      </c>
      <c r="K17" s="124"/>
    </row>
    <row r="20" spans="2:11" s="44" customFormat="1" ht="48.4" customHeight="1" x14ac:dyDescent="0.15">
      <c r="B20" s="411" t="s">
        <v>315</v>
      </c>
      <c r="C20" s="410" t="s">
        <v>177</v>
      </c>
      <c r="D20" s="410" t="s">
        <v>77</v>
      </c>
      <c r="E20" s="410" t="s">
        <v>517</v>
      </c>
      <c r="F20" s="410" t="s">
        <v>402</v>
      </c>
      <c r="G20" s="410" t="s">
        <v>513</v>
      </c>
      <c r="H20" s="410" t="s">
        <v>514</v>
      </c>
      <c r="I20" s="545" t="s">
        <v>515</v>
      </c>
      <c r="J20" s="546" t="s">
        <v>516</v>
      </c>
      <c r="K20" s="412" t="s">
        <v>389</v>
      </c>
    </row>
    <row r="21" spans="2:11" s="44" customFormat="1" ht="19.5" customHeight="1" x14ac:dyDescent="0.15">
      <c r="B21" s="413" t="s">
        <v>323</v>
      </c>
      <c r="C21" s="414" t="s">
        <v>331</v>
      </c>
      <c r="D21" s="415" t="s">
        <v>83</v>
      </c>
      <c r="E21" s="100" t="s">
        <v>122</v>
      </c>
      <c r="F21" s="62"/>
      <c r="G21" s="416">
        <v>1000</v>
      </c>
      <c r="H21" s="416">
        <v>1500</v>
      </c>
      <c r="I21" s="416"/>
      <c r="J21" s="416">
        <v>500</v>
      </c>
      <c r="K21" s="475"/>
    </row>
    <row r="22" spans="2:11" s="44" customFormat="1" ht="19.5" customHeight="1" x14ac:dyDescent="0.15">
      <c r="B22" s="413" t="s">
        <v>323</v>
      </c>
      <c r="C22" s="414" t="s">
        <v>331</v>
      </c>
      <c r="D22" s="415" t="s">
        <v>86</v>
      </c>
      <c r="E22" s="100" t="s">
        <v>26</v>
      </c>
      <c r="F22" s="62"/>
      <c r="G22" s="416"/>
      <c r="H22" s="416"/>
      <c r="I22" s="416"/>
      <c r="J22" s="416"/>
      <c r="K22" s="475"/>
    </row>
    <row r="23" spans="2:11" s="44" customFormat="1" ht="19.5" customHeight="1" x14ac:dyDescent="0.15">
      <c r="B23" s="413" t="s">
        <v>323</v>
      </c>
      <c r="C23" s="414" t="s">
        <v>331</v>
      </c>
      <c r="D23" s="415" t="s">
        <v>128</v>
      </c>
      <c r="E23" s="100" t="s">
        <v>122</v>
      </c>
      <c r="F23" s="62"/>
      <c r="G23" s="416"/>
      <c r="H23" s="416"/>
      <c r="I23" s="416"/>
      <c r="J23" s="416"/>
      <c r="K23" s="475"/>
    </row>
    <row r="24" spans="2:11" s="44" customFormat="1" ht="19.5" customHeight="1" x14ac:dyDescent="0.15">
      <c r="B24" s="413" t="s">
        <v>323</v>
      </c>
      <c r="C24" s="414" t="s">
        <v>331</v>
      </c>
      <c r="D24" s="415" t="s">
        <v>92</v>
      </c>
      <c r="E24" s="100" t="s">
        <v>28</v>
      </c>
      <c r="F24" s="62"/>
      <c r="G24" s="416"/>
      <c r="H24" s="416"/>
      <c r="I24" s="416"/>
      <c r="J24" s="416"/>
      <c r="K24" s="475"/>
    </row>
    <row r="25" spans="2:11" s="44" customFormat="1" ht="19.5" customHeight="1" x14ac:dyDescent="0.15">
      <c r="B25" s="413" t="s">
        <v>323</v>
      </c>
      <c r="C25" s="414" t="s">
        <v>331</v>
      </c>
      <c r="D25" s="419" t="s">
        <v>121</v>
      </c>
      <c r="E25" s="420" t="s">
        <v>29</v>
      </c>
      <c r="F25" s="467"/>
      <c r="G25" s="421"/>
      <c r="H25" s="421"/>
      <c r="I25" s="421"/>
      <c r="J25" s="421"/>
      <c r="K25" s="475"/>
    </row>
    <row r="26" spans="2:11" ht="12" customHeight="1" x14ac:dyDescent="0.15">
      <c r="E26" s="171"/>
      <c r="F26" s="171"/>
    </row>
    <row r="27" spans="2:11" ht="18" customHeight="1" x14ac:dyDescent="0.15">
      <c r="B27" s="122" t="s">
        <v>23</v>
      </c>
      <c r="C27" s="122"/>
      <c r="D27" s="122"/>
      <c r="E27" s="122"/>
      <c r="F27" s="122"/>
      <c r="G27" s="163">
        <f>SUM(G21:G25)</f>
        <v>1000</v>
      </c>
      <c r="H27" s="163">
        <f>SUM(H21:H25)</f>
        <v>1500</v>
      </c>
      <c r="I27" s="163"/>
      <c r="J27" s="163">
        <f>SUM(J21:J25)</f>
        <v>500</v>
      </c>
      <c r="K27" s="124"/>
    </row>
    <row r="30" spans="2:11" s="44" customFormat="1" ht="42.4" customHeight="1" x14ac:dyDescent="0.15">
      <c r="B30" s="411" t="s">
        <v>315</v>
      </c>
      <c r="C30" s="410" t="s">
        <v>177</v>
      </c>
      <c r="D30" s="410" t="s">
        <v>77</v>
      </c>
      <c r="E30" s="410" t="s">
        <v>517</v>
      </c>
      <c r="F30" s="410" t="s">
        <v>402</v>
      </c>
      <c r="G30" s="410" t="s">
        <v>513</v>
      </c>
      <c r="H30" s="410" t="s">
        <v>514</v>
      </c>
      <c r="I30" s="545" t="s">
        <v>515</v>
      </c>
      <c r="J30" s="546" t="s">
        <v>516</v>
      </c>
      <c r="K30" s="412" t="s">
        <v>389</v>
      </c>
    </row>
    <row r="31" spans="2:11" s="44" customFormat="1" ht="19.5" customHeight="1" x14ac:dyDescent="0.15">
      <c r="B31" s="413" t="s">
        <v>323</v>
      </c>
      <c r="C31" s="414" t="s">
        <v>332</v>
      </c>
      <c r="D31" s="415" t="s">
        <v>83</v>
      </c>
      <c r="E31" s="100" t="s">
        <v>122</v>
      </c>
      <c r="F31" s="62"/>
      <c r="G31" s="416">
        <v>1000</v>
      </c>
      <c r="H31" s="416">
        <v>1500</v>
      </c>
      <c r="I31" s="416"/>
      <c r="J31" s="416">
        <v>0</v>
      </c>
      <c r="K31" s="475"/>
    </row>
    <row r="32" spans="2:11" s="44" customFormat="1" ht="19.5" customHeight="1" x14ac:dyDescent="0.15">
      <c r="B32" s="413" t="s">
        <v>323</v>
      </c>
      <c r="C32" s="414" t="s">
        <v>332</v>
      </c>
      <c r="D32" s="415" t="s">
        <v>86</v>
      </c>
      <c r="E32" s="100" t="s">
        <v>26</v>
      </c>
      <c r="F32" s="62"/>
      <c r="G32" s="416"/>
      <c r="H32" s="416"/>
      <c r="I32" s="416"/>
      <c r="J32" s="416"/>
      <c r="K32" s="475"/>
    </row>
    <row r="33" spans="2:11" s="44" customFormat="1" ht="19.5" customHeight="1" x14ac:dyDescent="0.15">
      <c r="B33" s="413" t="s">
        <v>323</v>
      </c>
      <c r="C33" s="414" t="s">
        <v>332</v>
      </c>
      <c r="D33" s="415" t="s">
        <v>128</v>
      </c>
      <c r="E33" s="100" t="s">
        <v>122</v>
      </c>
      <c r="F33" s="62"/>
      <c r="G33" s="416"/>
      <c r="H33" s="416"/>
      <c r="I33" s="416"/>
      <c r="J33" s="416"/>
      <c r="K33" s="475"/>
    </row>
    <row r="34" spans="2:11" s="44" customFormat="1" ht="19.5" customHeight="1" x14ac:dyDescent="0.15">
      <c r="B34" s="413" t="s">
        <v>323</v>
      </c>
      <c r="C34" s="414" t="s">
        <v>332</v>
      </c>
      <c r="D34" s="415" t="s">
        <v>92</v>
      </c>
      <c r="E34" s="100" t="s">
        <v>28</v>
      </c>
      <c r="F34" s="62"/>
      <c r="G34" s="416"/>
      <c r="H34" s="416"/>
      <c r="I34" s="416"/>
      <c r="J34" s="416"/>
      <c r="K34" s="475"/>
    </row>
    <row r="35" spans="2:11" s="44" customFormat="1" ht="19.5" customHeight="1" x14ac:dyDescent="0.15">
      <c r="B35" s="413" t="s">
        <v>323</v>
      </c>
      <c r="C35" s="414" t="s">
        <v>332</v>
      </c>
      <c r="D35" s="419" t="s">
        <v>121</v>
      </c>
      <c r="E35" s="420" t="s">
        <v>29</v>
      </c>
      <c r="F35" s="467"/>
      <c r="G35" s="421"/>
      <c r="H35" s="421"/>
      <c r="I35" s="421"/>
      <c r="J35" s="421"/>
      <c r="K35" s="475"/>
    </row>
    <row r="36" spans="2:11" ht="12" customHeight="1" x14ac:dyDescent="0.15">
      <c r="E36" s="171"/>
      <c r="F36" s="171"/>
    </row>
    <row r="37" spans="2:11" ht="18" customHeight="1" x14ac:dyDescent="0.15">
      <c r="B37" s="122" t="s">
        <v>23</v>
      </c>
      <c r="C37" s="122"/>
      <c r="D37" s="122"/>
      <c r="E37" s="122"/>
      <c r="F37" s="122"/>
      <c r="G37" s="163">
        <f>SUM(G31:G35)</f>
        <v>1000</v>
      </c>
      <c r="H37" s="163">
        <f>SUM(H31:H35)</f>
        <v>1500</v>
      </c>
      <c r="I37" s="163"/>
      <c r="J37" s="163">
        <f>SUM(J31:J35)</f>
        <v>0</v>
      </c>
      <c r="K37" s="124"/>
    </row>
  </sheetData>
  <mergeCells count="2">
    <mergeCell ref="F2:I2"/>
    <mergeCell ref="C2:D2"/>
  </mergeCells>
  <phoneticPr fontId="4" type="noConversion"/>
  <printOptions horizontalCentered="1"/>
  <pageMargins left="0.39370078740157483" right="0.39370078740157483" top="0.39370078740157483" bottom="0.39370078740157483" header="0.31496062992125984" footer="0.31496062992125984"/>
  <pageSetup paperSize="9" scale="93" fitToHeight="0" orientation="landscape" r:id="rId1"/>
  <headerFooter alignWithMargins="0">
    <oddFooter>&amp;C3-4</oddFooter>
  </headerFooter>
  <rowBreaks count="1" manualBreakCount="1">
    <brk id="28" min="1" max="10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8A34BA-79D1-4514-97EE-B35A377C978B}">
  <sheetPr>
    <tabColor rgb="FF003300"/>
    <pageSetUpPr fitToPage="1"/>
  </sheetPr>
  <dimension ref="B1:H12"/>
  <sheetViews>
    <sheetView showGridLines="0" view="pageBreakPreview" zoomScaleNormal="100" zoomScaleSheetLayoutView="100" workbookViewId="0">
      <selection activeCell="E3" sqref="E3"/>
    </sheetView>
  </sheetViews>
  <sheetFormatPr defaultColWidth="8.88671875" defaultRowHeight="13.5" x14ac:dyDescent="0.15"/>
  <cols>
    <col min="1" max="1" width="2.44140625" style="27" customWidth="1"/>
    <col min="2" max="2" width="22.5546875" style="27" customWidth="1"/>
    <col min="3" max="4" width="20.88671875" style="27" customWidth="1"/>
    <col min="5" max="5" width="32.109375" style="27" customWidth="1"/>
    <col min="6" max="6" width="16.88671875" style="27" customWidth="1"/>
    <col min="7" max="16384" width="8.88671875" style="27"/>
  </cols>
  <sheetData>
    <row r="1" spans="2:8" ht="16.5" customHeight="1" thickBot="1" x14ac:dyDescent="0.2"/>
    <row r="2" spans="2:8" ht="24" customHeight="1" thickBot="1" x14ac:dyDescent="0.2">
      <c r="B2" s="28" t="s">
        <v>2</v>
      </c>
      <c r="C2" s="29" t="str">
        <f>표지!$D$4</f>
        <v>xxx 운용사</v>
      </c>
      <c r="D2" s="30" t="s">
        <v>178</v>
      </c>
      <c r="E2" s="465" t="s">
        <v>536</v>
      </c>
    </row>
    <row r="3" spans="2:8" s="32" customFormat="1" ht="14.25" customHeight="1" x14ac:dyDescent="0.15">
      <c r="B3" s="33"/>
      <c r="C3" s="34"/>
    </row>
    <row r="4" spans="2:8" s="32" customFormat="1" ht="21.75" customHeight="1" x14ac:dyDescent="0.15">
      <c r="B4" s="157" t="s">
        <v>5</v>
      </c>
      <c r="C4" s="47"/>
      <c r="D4" s="47"/>
      <c r="E4" s="47"/>
      <c r="F4" s="48"/>
    </row>
    <row r="5" spans="2:8" s="32" customFormat="1" ht="21.75" customHeight="1" x14ac:dyDescent="0.15">
      <c r="B5" s="404" t="s">
        <v>468</v>
      </c>
      <c r="C5" s="405"/>
      <c r="D5" s="405"/>
      <c r="E5" s="405"/>
      <c r="F5" s="406"/>
      <c r="H5" s="35"/>
    </row>
    <row r="6" spans="2:8" s="32" customFormat="1" ht="21.75" customHeight="1" x14ac:dyDescent="0.15">
      <c r="B6" s="404" t="s">
        <v>495</v>
      </c>
      <c r="C6" s="405"/>
      <c r="D6" s="405"/>
      <c r="E6" s="405"/>
      <c r="F6" s="406"/>
      <c r="H6" s="35"/>
    </row>
    <row r="7" spans="2:8" s="32" customFormat="1" ht="10.5" customHeight="1" x14ac:dyDescent="0.15">
      <c r="B7" s="620"/>
      <c r="C7" s="621"/>
      <c r="D7" s="621"/>
      <c r="E7" s="621"/>
      <c r="F7" s="622"/>
    </row>
    <row r="8" spans="2:8" s="32" customFormat="1" ht="16.5" customHeight="1" x14ac:dyDescent="0.15">
      <c r="C8" s="37"/>
      <c r="D8" s="38"/>
      <c r="F8" s="39"/>
    </row>
    <row r="9" spans="2:8" ht="27.75" customHeight="1" thickBot="1" x14ac:dyDescent="0.2">
      <c r="B9" s="407" t="s">
        <v>315</v>
      </c>
      <c r="C9" s="572" t="s">
        <v>496</v>
      </c>
      <c r="D9" s="572"/>
      <c r="E9" s="572"/>
      <c r="F9" s="573"/>
    </row>
    <row r="10" spans="2:8" ht="69.75" customHeight="1" thickBot="1" x14ac:dyDescent="0.2">
      <c r="B10" s="476" t="s">
        <v>333</v>
      </c>
      <c r="C10" s="623" t="s">
        <v>497</v>
      </c>
      <c r="D10" s="623"/>
      <c r="E10" s="623"/>
      <c r="F10" s="624"/>
    </row>
    <row r="11" spans="2:8" ht="68.25" customHeight="1" thickBot="1" x14ac:dyDescent="0.2">
      <c r="B11" s="434"/>
      <c r="C11" s="625"/>
      <c r="D11" s="625"/>
      <c r="E11" s="625"/>
      <c r="F11" s="626"/>
    </row>
    <row r="12" spans="2:8" x14ac:dyDescent="0.15">
      <c r="B12" s="43"/>
    </row>
  </sheetData>
  <mergeCells count="4">
    <mergeCell ref="B7:F7"/>
    <mergeCell ref="C9:F9"/>
    <mergeCell ref="C10:F10"/>
    <mergeCell ref="C11:F11"/>
  </mergeCells>
  <phoneticPr fontId="4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fitToHeight="0" orientation="landscape" r:id="rId1"/>
  <headerFooter alignWithMargins="0">
    <oddFooter>&amp;C4-1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D9E2AC-3E23-4EF7-80C9-3A9990264370}">
  <sheetPr>
    <tabColor rgb="FFFFC000"/>
    <pageSetUpPr fitToPage="1"/>
  </sheetPr>
  <dimension ref="B1:H22"/>
  <sheetViews>
    <sheetView showGridLines="0" view="pageBreakPreview" zoomScaleNormal="100" zoomScaleSheetLayoutView="100" workbookViewId="0">
      <selection activeCell="B6" sqref="B6"/>
    </sheetView>
  </sheetViews>
  <sheetFormatPr defaultColWidth="8.88671875" defaultRowHeight="13.5" x14ac:dyDescent="0.15"/>
  <cols>
    <col min="1" max="1" width="2.44140625" style="27" customWidth="1"/>
    <col min="2" max="2" width="14.21875" style="27" customWidth="1"/>
    <col min="3" max="3" width="24.5546875" style="27" customWidth="1"/>
    <col min="4" max="5" width="20.88671875" style="27" customWidth="1"/>
    <col min="6" max="6" width="25.6640625" style="27" customWidth="1"/>
    <col min="7" max="16384" width="8.88671875" style="27"/>
  </cols>
  <sheetData>
    <row r="1" spans="2:8" ht="16.5" customHeight="1" thickBot="1" x14ac:dyDescent="0.2"/>
    <row r="2" spans="2:8" ht="24" customHeight="1" thickBot="1" x14ac:dyDescent="0.2">
      <c r="B2" s="28" t="s">
        <v>2</v>
      </c>
      <c r="C2" s="29" t="str">
        <f>표지!$D$4</f>
        <v>xxx 운용사</v>
      </c>
      <c r="D2" s="28" t="s">
        <v>178</v>
      </c>
      <c r="E2" s="627" t="s">
        <v>537</v>
      </c>
      <c r="F2" s="583"/>
    </row>
    <row r="3" spans="2:8" s="32" customFormat="1" ht="14.25" customHeight="1" x14ac:dyDescent="0.15">
      <c r="B3" s="493"/>
      <c r="C3" s="494"/>
      <c r="D3" s="495"/>
      <c r="E3" s="495"/>
      <c r="F3" s="495"/>
    </row>
    <row r="4" spans="2:8" s="32" customFormat="1" ht="21.75" customHeight="1" x14ac:dyDescent="0.15">
      <c r="B4" s="157" t="s">
        <v>5</v>
      </c>
      <c r="C4" s="47"/>
      <c r="D4" s="47"/>
      <c r="E4" s="47"/>
      <c r="F4" s="48"/>
    </row>
    <row r="5" spans="2:8" s="32" customFormat="1" ht="21.75" customHeight="1" x14ac:dyDescent="0.15">
      <c r="B5" s="109" t="s">
        <v>489</v>
      </c>
      <c r="C5" s="49"/>
      <c r="D5" s="49"/>
      <c r="E5" s="49"/>
      <c r="F5" s="50"/>
    </row>
    <row r="6" spans="2:8" s="32" customFormat="1" ht="21.75" customHeight="1" x14ac:dyDescent="0.15">
      <c r="B6" s="435" t="s">
        <v>535</v>
      </c>
      <c r="C6" s="49"/>
      <c r="D6" s="49"/>
      <c r="E6" s="49"/>
      <c r="F6" s="50"/>
    </row>
    <row r="7" spans="2:8" s="32" customFormat="1" x14ac:dyDescent="0.15">
      <c r="B7" s="496"/>
      <c r="C7" s="431"/>
      <c r="D7" s="431"/>
      <c r="E7" s="431"/>
      <c r="F7" s="432"/>
      <c r="H7" s="35"/>
    </row>
    <row r="8" spans="2:8" s="32" customFormat="1" x14ac:dyDescent="0.15">
      <c r="B8" s="505"/>
      <c r="C8" s="506"/>
      <c r="D8" s="506"/>
      <c r="E8" s="506"/>
      <c r="F8" s="506"/>
      <c r="H8" s="35"/>
    </row>
    <row r="9" spans="2:8" s="32" customFormat="1" ht="16.5" customHeight="1" x14ac:dyDescent="0.15">
      <c r="B9" s="504"/>
      <c r="C9" s="37"/>
      <c r="D9" s="38"/>
      <c r="E9" s="504"/>
      <c r="F9" s="112" t="s">
        <v>32</v>
      </c>
    </row>
    <row r="10" spans="2:8" ht="27.75" customHeight="1" thickBot="1" x14ac:dyDescent="0.2">
      <c r="B10" s="407" t="s">
        <v>488</v>
      </c>
      <c r="C10" s="491" t="s">
        <v>494</v>
      </c>
      <c r="D10" s="491" t="s">
        <v>498</v>
      </c>
      <c r="E10" s="491" t="s">
        <v>490</v>
      </c>
      <c r="F10" s="492" t="s">
        <v>491</v>
      </c>
    </row>
    <row r="11" spans="2:8" ht="27.4" customHeight="1" thickBot="1" x14ac:dyDescent="0.2">
      <c r="B11" s="499">
        <v>44562</v>
      </c>
      <c r="C11" s="548" t="s">
        <v>519</v>
      </c>
      <c r="D11" s="501" t="s">
        <v>493</v>
      </c>
      <c r="E11" s="501"/>
      <c r="F11" s="502" t="s">
        <v>492</v>
      </c>
    </row>
    <row r="12" spans="2:8" ht="23.25" customHeight="1" thickBot="1" x14ac:dyDescent="0.2">
      <c r="B12" s="497"/>
      <c r="C12" s="500"/>
      <c r="D12" s="501"/>
      <c r="E12" s="501"/>
      <c r="F12" s="502"/>
    </row>
    <row r="13" spans="2:8" ht="23.25" customHeight="1" thickBot="1" x14ac:dyDescent="0.2">
      <c r="B13" s="498"/>
      <c r="C13" s="503"/>
      <c r="D13" s="501"/>
      <c r="E13" s="501"/>
      <c r="F13" s="502"/>
    </row>
    <row r="14" spans="2:8" ht="23.25" customHeight="1" thickBot="1" x14ac:dyDescent="0.2">
      <c r="B14" s="498"/>
      <c r="C14" s="503"/>
      <c r="D14" s="501"/>
      <c r="E14" s="501"/>
      <c r="F14" s="502"/>
    </row>
    <row r="15" spans="2:8" ht="23.25" customHeight="1" thickBot="1" x14ac:dyDescent="0.2">
      <c r="B15" s="498"/>
      <c r="C15" s="503"/>
      <c r="D15" s="501"/>
      <c r="E15" s="501"/>
      <c r="F15" s="502"/>
    </row>
    <row r="16" spans="2:8" ht="23.25" customHeight="1" thickBot="1" x14ac:dyDescent="0.2">
      <c r="B16" s="498"/>
      <c r="C16" s="503"/>
      <c r="D16" s="501"/>
      <c r="E16" s="501"/>
      <c r="F16" s="502"/>
    </row>
    <row r="17" spans="2:6" ht="23.25" customHeight="1" thickBot="1" x14ac:dyDescent="0.2">
      <c r="B17" s="498"/>
      <c r="C17" s="503"/>
      <c r="D17" s="501"/>
      <c r="E17" s="501"/>
      <c r="F17" s="502"/>
    </row>
    <row r="18" spans="2:6" ht="23.25" customHeight="1" thickBot="1" x14ac:dyDescent="0.2">
      <c r="B18" s="498"/>
      <c r="C18" s="503"/>
      <c r="D18" s="501"/>
      <c r="E18" s="501"/>
      <c r="F18" s="502"/>
    </row>
    <row r="19" spans="2:6" ht="23.25" customHeight="1" thickBot="1" x14ac:dyDescent="0.2">
      <c r="B19" s="498"/>
      <c r="C19" s="503"/>
      <c r="D19" s="501"/>
      <c r="E19" s="501"/>
      <c r="F19" s="502"/>
    </row>
    <row r="20" spans="2:6" ht="23.25" customHeight="1" thickBot="1" x14ac:dyDescent="0.2">
      <c r="B20" s="498"/>
      <c r="C20" s="503"/>
      <c r="D20" s="501"/>
      <c r="E20" s="501"/>
      <c r="F20" s="502"/>
    </row>
    <row r="21" spans="2:6" ht="23.25" customHeight="1" thickBot="1" x14ac:dyDescent="0.2">
      <c r="B21" s="498"/>
      <c r="C21" s="503"/>
      <c r="D21" s="501"/>
      <c r="E21" s="501"/>
      <c r="F21" s="502"/>
    </row>
    <row r="22" spans="2:6" ht="23.25" customHeight="1" thickBot="1" x14ac:dyDescent="0.2">
      <c r="B22" s="498"/>
      <c r="C22" s="503"/>
      <c r="D22" s="501"/>
      <c r="E22" s="501"/>
      <c r="F22" s="502"/>
    </row>
  </sheetData>
  <mergeCells count="1">
    <mergeCell ref="E2:F2"/>
  </mergeCells>
  <phoneticPr fontId="4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fitToHeight="0" orientation="landscape" r:id="rId1"/>
  <headerFooter alignWithMargins="0">
    <oddFooter>&amp;C4-2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05B430-2F06-41D6-90F4-807DD77DB047}">
  <sheetPr>
    <tabColor rgb="FFFFC000"/>
    <pageSetUpPr fitToPage="1"/>
  </sheetPr>
  <dimension ref="B1:H12"/>
  <sheetViews>
    <sheetView showGridLines="0" view="pageBreakPreview" zoomScaleNormal="100" zoomScaleSheetLayoutView="100" workbookViewId="0">
      <selection activeCell="N22" sqref="N22"/>
    </sheetView>
  </sheetViews>
  <sheetFormatPr defaultColWidth="8.88671875" defaultRowHeight="13.5" x14ac:dyDescent="0.15"/>
  <cols>
    <col min="1" max="1" width="2.44140625" style="27" customWidth="1"/>
    <col min="2" max="2" width="22.5546875" style="27" customWidth="1"/>
    <col min="3" max="4" width="20.88671875" style="27" customWidth="1"/>
    <col min="5" max="5" width="32.109375" style="27" customWidth="1"/>
    <col min="6" max="6" width="16.88671875" style="27" customWidth="1"/>
    <col min="7" max="16384" width="8.88671875" style="27"/>
  </cols>
  <sheetData>
    <row r="1" spans="2:8" ht="16.5" customHeight="1" thickBot="1" x14ac:dyDescent="0.2"/>
    <row r="2" spans="2:8" ht="24" customHeight="1" thickBot="1" x14ac:dyDescent="0.2">
      <c r="B2" s="28" t="s">
        <v>2</v>
      </c>
      <c r="C2" s="29" t="str">
        <f>표지!$D$4</f>
        <v>xxx 운용사</v>
      </c>
      <c r="D2" s="28" t="s">
        <v>178</v>
      </c>
      <c r="E2" s="628" t="s">
        <v>538</v>
      </c>
      <c r="F2" s="629"/>
    </row>
    <row r="3" spans="2:8" s="32" customFormat="1" ht="14.25" customHeight="1" x14ac:dyDescent="0.15">
      <c r="B3" s="33"/>
      <c r="C3" s="34"/>
    </row>
    <row r="4" spans="2:8" s="32" customFormat="1" ht="21.75" customHeight="1" x14ac:dyDescent="0.15">
      <c r="B4" s="157" t="s">
        <v>5</v>
      </c>
      <c r="C4" s="47"/>
      <c r="D4" s="47"/>
      <c r="E4" s="47"/>
      <c r="F4" s="48"/>
    </row>
    <row r="5" spans="2:8" s="32" customFormat="1" ht="21" customHeight="1" x14ac:dyDescent="0.15">
      <c r="B5" s="404" t="s">
        <v>540</v>
      </c>
      <c r="C5" s="405"/>
      <c r="D5" s="405"/>
      <c r="E5" s="405"/>
      <c r="F5" s="406"/>
      <c r="H5" s="35"/>
    </row>
    <row r="6" spans="2:8" s="32" customFormat="1" ht="17.649999999999999" customHeight="1" x14ac:dyDescent="0.15">
      <c r="B6" s="404" t="s">
        <v>542</v>
      </c>
      <c r="C6" s="405"/>
      <c r="D6" s="405"/>
      <c r="E6" s="405"/>
      <c r="F6" s="406"/>
      <c r="H6" s="35"/>
    </row>
    <row r="7" spans="2:8" s="32" customFormat="1" ht="19.7" customHeight="1" x14ac:dyDescent="0.15">
      <c r="B7" s="620" t="s">
        <v>541</v>
      </c>
      <c r="C7" s="621"/>
      <c r="D7" s="621"/>
      <c r="E7" s="621"/>
      <c r="F7" s="622"/>
    </row>
    <row r="8" spans="2:8" s="32" customFormat="1" ht="16.5" customHeight="1" x14ac:dyDescent="0.15">
      <c r="C8" s="37"/>
      <c r="D8" s="38"/>
      <c r="F8" s="39"/>
    </row>
    <row r="9" spans="2:8" ht="27.75" customHeight="1" thickBot="1" x14ac:dyDescent="0.2">
      <c r="B9" s="407" t="s">
        <v>544</v>
      </c>
      <c r="C9" s="572" t="s">
        <v>543</v>
      </c>
      <c r="D9" s="572"/>
      <c r="E9" s="572"/>
      <c r="F9" s="573"/>
    </row>
    <row r="10" spans="2:8" ht="69.75" customHeight="1" thickBot="1" x14ac:dyDescent="0.2">
      <c r="B10" s="476" t="s">
        <v>534</v>
      </c>
      <c r="C10" s="623"/>
      <c r="D10" s="623"/>
      <c r="E10" s="623"/>
      <c r="F10" s="624"/>
    </row>
    <row r="11" spans="2:8" ht="68.25" customHeight="1" thickBot="1" x14ac:dyDescent="0.2">
      <c r="B11" s="476" t="s">
        <v>539</v>
      </c>
      <c r="C11" s="625"/>
      <c r="D11" s="625"/>
      <c r="E11" s="625"/>
      <c r="F11" s="626"/>
    </row>
    <row r="12" spans="2:8" ht="67.349999999999994" customHeight="1" thickBot="1" x14ac:dyDescent="0.2">
      <c r="B12" s="476"/>
      <c r="C12" s="625"/>
      <c r="D12" s="625"/>
      <c r="E12" s="625"/>
      <c r="F12" s="626"/>
    </row>
  </sheetData>
  <mergeCells count="6">
    <mergeCell ref="E2:F2"/>
    <mergeCell ref="C12:F12"/>
    <mergeCell ref="B7:F7"/>
    <mergeCell ref="C9:F9"/>
    <mergeCell ref="C10:F10"/>
    <mergeCell ref="C11:F11"/>
  </mergeCells>
  <phoneticPr fontId="4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fitToHeight="0" orientation="landscape" r:id="rId1"/>
  <headerFooter alignWithMargins="0">
    <oddFooter>&amp;C4-3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22</vt:i4>
      </vt:variant>
      <vt:variant>
        <vt:lpstr>이름 지정된 범위</vt:lpstr>
      </vt:variant>
      <vt:variant>
        <vt:i4>21</vt:i4>
      </vt:variant>
    </vt:vector>
  </HeadingPairs>
  <TitlesOfParts>
    <vt:vector size="43" baseType="lpstr">
      <vt:lpstr>콤보박스</vt:lpstr>
      <vt:lpstr>작성안내</vt:lpstr>
      <vt:lpstr>표지</vt:lpstr>
      <vt:lpstr>1-0.제안펀드 구성</vt:lpstr>
      <vt:lpstr>1-1.펀드체계 제안</vt:lpstr>
      <vt:lpstr>1-2.재무실적</vt:lpstr>
      <vt:lpstr>1-3.준법성</vt:lpstr>
      <vt:lpstr>1-4.핵심운용인력 관리현황</vt:lpstr>
      <vt:lpstr>1-5.조합결성내역</vt:lpstr>
      <vt:lpstr>2-1.청산펀드 총괄</vt:lpstr>
      <vt:lpstr>2-1-1.청산펀드 세부내역</vt:lpstr>
      <vt:lpstr>2-2.운용중인펀드 총괄</vt:lpstr>
      <vt:lpstr>2-2-1.운용중인펀드 세부내역</vt:lpstr>
      <vt:lpstr>2-3.KIF펀드 운용실적</vt:lpstr>
      <vt:lpstr>2-4.본계정 투자내역</vt:lpstr>
      <vt:lpstr>3-1.핵심운용인력 경력기간</vt:lpstr>
      <vt:lpstr>3-2.핵심운용인력 개별기업 투자성과</vt:lpstr>
      <vt:lpstr>3-3.핵심운용인력 운용중인펀드</vt:lpstr>
      <vt:lpstr>3-4.핵심운용인력 우수투자실적</vt:lpstr>
      <vt:lpstr>4-1. 벤처리움,통신사와 협력활동</vt:lpstr>
      <vt:lpstr>4-2. 팁스 등 선정실적</vt:lpstr>
      <vt:lpstr>4-3. 벤처리움펀드 투자계획</vt:lpstr>
      <vt:lpstr>'1-0.제안펀드 구성'!Print_Area</vt:lpstr>
      <vt:lpstr>'1-1.펀드체계 제안'!Print_Area</vt:lpstr>
      <vt:lpstr>'1-2.재무실적'!Print_Area</vt:lpstr>
      <vt:lpstr>'1-3.준법성'!Print_Area</vt:lpstr>
      <vt:lpstr>'1-4.핵심운용인력 관리현황'!Print_Area</vt:lpstr>
      <vt:lpstr>'1-5.조합결성내역'!Print_Area</vt:lpstr>
      <vt:lpstr>'2-1.청산펀드 총괄'!Print_Area</vt:lpstr>
      <vt:lpstr>'2-1-1.청산펀드 세부내역'!Print_Area</vt:lpstr>
      <vt:lpstr>'2-2.운용중인펀드 총괄'!Print_Area</vt:lpstr>
      <vt:lpstr>'2-2-1.운용중인펀드 세부내역'!Print_Area</vt:lpstr>
      <vt:lpstr>'2-3.KIF펀드 운용실적'!Print_Area</vt:lpstr>
      <vt:lpstr>'2-4.본계정 투자내역'!Print_Area</vt:lpstr>
      <vt:lpstr>'3-1.핵심운용인력 경력기간'!Print_Area</vt:lpstr>
      <vt:lpstr>'3-2.핵심운용인력 개별기업 투자성과'!Print_Area</vt:lpstr>
      <vt:lpstr>'3-3.핵심운용인력 운용중인펀드'!Print_Area</vt:lpstr>
      <vt:lpstr>'3-4.핵심운용인력 우수투자실적'!Print_Area</vt:lpstr>
      <vt:lpstr>'4-1. 벤처리움,통신사와 협력활동'!Print_Area</vt:lpstr>
      <vt:lpstr>'4-2. 팁스 등 선정실적'!Print_Area</vt:lpstr>
      <vt:lpstr>'4-3. 벤처리움펀드 투자계획'!Print_Area</vt:lpstr>
      <vt:lpstr>작성안내!Print_Area</vt:lpstr>
      <vt:lpstr>표지!Print_Area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hongsp</cp:lastModifiedBy>
  <cp:lastPrinted>2023-06-14T04:05:38Z</cp:lastPrinted>
  <dcterms:created xsi:type="dcterms:W3CDTF">2016-05-17T08:34:12Z</dcterms:created>
  <dcterms:modified xsi:type="dcterms:W3CDTF">2023-06-14T04:05:50Z</dcterms:modified>
</cp:coreProperties>
</file>